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APACA-VP Conferences\"/>
    </mc:Choice>
  </mc:AlternateContent>
  <bookViews>
    <workbookView xWindow="0" yWindow="0" windowWidth="24000" windowHeight="10425"/>
  </bookViews>
  <sheets>
    <sheet name="P&amp;L" sheetId="3" r:id="rId1"/>
    <sheet name="Sheet1" sheetId="4" r:id="rId2"/>
    <sheet name="Sheet2" sheetId="5" r:id="rId3"/>
    <sheet name="Brd Mtg Exp" sheetId="6" r:id="rId4"/>
  </sheets>
  <definedNames>
    <definedName name="_xlnm.Print_Titles" localSheetId="0">'P&amp;L'!$A:$F,'P&amp;L'!$1:$2</definedName>
    <definedName name="QB_COLUMN_59200" localSheetId="0" hidden="1">'P&amp;L'!$G$2</definedName>
    <definedName name="QB_COLUMN_63620" localSheetId="0" hidden="1">'P&amp;L'!$I$2</definedName>
    <definedName name="QB_COLUMN_64430" localSheetId="0" hidden="1">'P&amp;L'!$J$2</definedName>
    <definedName name="QB_COLUMN_76210" localSheetId="0" hidden="1">'P&amp;L'!$H$2</definedName>
    <definedName name="QB_DATA_0" localSheetId="0" hidden="1">'P&amp;L'!$5:$5,'P&amp;L'!$6:$6,'P&amp;L'!$7:$7,'P&amp;L'!$8:$8,'P&amp;L'!$9:$9,'P&amp;L'!$10:$10,'P&amp;L'!$11:$11,'P&amp;L'!$12:$12,'P&amp;L'!$13:$13,'P&amp;L'!$14:$14,'P&amp;L'!$15:$15,'P&amp;L'!$16:$16,'P&amp;L'!$17:$17,'P&amp;L'!$18:$18,'P&amp;L'!$19:$19,'P&amp;L'!#REF!</definedName>
    <definedName name="QB_DATA_1" localSheetId="0" hidden="1">'P&amp;L'!#REF!,'P&amp;L'!#REF!,'P&amp;L'!$20:$20,'P&amp;L'!$23:$23,'P&amp;L'!$24:$24,'P&amp;L'!$25:$25,'P&amp;L'!$26:$26,'P&amp;L'!$27:$27,'P&amp;L'!$28:$28,'P&amp;L'!$29:$29,'P&amp;L'!$30:$30,'P&amp;L'!$31:$31,'P&amp;L'!$32:$32,'P&amp;L'!$33:$33,'P&amp;L'!$34:$34,'P&amp;L'!$35:$35</definedName>
    <definedName name="QB_DATA_2" localSheetId="0" hidden="1">'P&amp;L'!$36:$36,'P&amp;L'!$37:$37,'P&amp;L'!$38:$38,'P&amp;L'!$39:$39,'P&amp;L'!$40:$40,'P&amp;L'!$41:$41,'P&amp;L'!$42:$42,'P&amp;L'!$43:$43,'P&amp;L'!$44:$44,'P&amp;L'!$45:$45,'P&amp;L'!$46:$46,'P&amp;L'!$47:$47,'P&amp;L'!$50:$50,'P&amp;L'!$51:$51,'P&amp;L'!$53:$53,'P&amp;L'!$54:$54</definedName>
    <definedName name="QB_DATA_3" localSheetId="0" hidden="1">'P&amp;L'!$55:$55,'P&amp;L'!$56:$56,'P&amp;L'!$57:$57,'P&amp;L'!$58:$58,'P&amp;L'!$59:$59,'P&amp;L'!$61:$61,'P&amp;L'!$62:$62,'P&amp;L'!$63:$63,'P&amp;L'!$66:$66,'P&amp;L'!$67:$67,'P&amp;L'!$68:$68,'P&amp;L'!$69:$69,'P&amp;L'!$72:$72,'P&amp;L'!$73:$73,'P&amp;L'!$75:$75,'P&amp;L'!#REF!</definedName>
    <definedName name="QB_DATA_4" localSheetId="0" hidden="1">'P&amp;L'!$76:$76,'P&amp;L'!$77:$77,'P&amp;L'!$79:$79,'P&amp;L'!$80:$80,'P&amp;L'!$83:$83,'P&amp;L'!$84:$84,'P&amp;L'!$85:$85,'P&amp;L'!$86:$86,'P&amp;L'!$87:$87,'P&amp;L'!$88:$88,'P&amp;L'!$89:$89,'P&amp;L'!$95:$95,'P&amp;L'!$96:$96,'P&amp;L'!$97:$97,'P&amp;L'!$98:$98,'P&amp;L'!$99:$99</definedName>
    <definedName name="QB_DATA_5" localSheetId="0" hidden="1">'P&amp;L'!$100:$100,'P&amp;L'!$103:$103,'P&amp;L'!$104:$104,'P&amp;L'!$105:$105,'P&amp;L'!$106:$106,'P&amp;L'!$107:$107,'P&amp;L'!$110:$110,'P&amp;L'!$111:$111,'P&amp;L'!$112:$112,'P&amp;L'!$113:$113,'P&amp;L'!$114:$114,'P&amp;L'!$115:$115,'P&amp;L'!$116:$116,'P&amp;L'!$118:$118,'P&amp;L'!$119:$119,'P&amp;L'!$123:$123</definedName>
    <definedName name="QB_DATA_6" localSheetId="0" hidden="1">'P&amp;L'!$124:$124,'P&amp;L'!$127:$127,'P&amp;L'!$128:$128,'P&amp;L'!$129:$129,'P&amp;L'!$130:$130,'P&amp;L'!$131:$131,'P&amp;L'!$132:$132,'P&amp;L'!$135:$135,'P&amp;L'!$136:$136,'P&amp;L'!$137:$137,'P&amp;L'!$138:$138,'P&amp;L'!$139:$139,'P&amp;L'!$140:$140,'P&amp;L'!$143:$143,'P&amp;L'!$144:$144,'P&amp;L'!$145:$145</definedName>
    <definedName name="QB_DATA_7" localSheetId="0" hidden="1">'P&amp;L'!$146:$146,'P&amp;L'!$147:$147,'P&amp;L'!$148:$148,'P&amp;L'!$151:$151,'P&amp;L'!$152:$152,'P&amp;L'!$153:$153,'P&amp;L'!$154:$154,'P&amp;L'!$155:$155,'P&amp;L'!$156:$156,'P&amp;L'!$159:$159,'P&amp;L'!$160:$160,'P&amp;L'!$161:$161,'P&amp;L'!$162:$162,'P&amp;L'!$165:$165,'P&amp;L'!$166:$166,'P&amp;L'!$167:$167</definedName>
    <definedName name="QB_DATA_8" localSheetId="0" hidden="1">'P&amp;L'!$168:$168,'P&amp;L'!$169:$169,'P&amp;L'!$170:$170,'P&amp;L'!$173:$173,'P&amp;L'!$174:$174,'P&amp;L'!$175:$175,'P&amp;L'!$176:$176,'P&amp;L'!$177:$177,'P&amp;L'!$178:$178,'P&amp;L'!$179:$179,'P&amp;L'!$180:$180,'P&amp;L'!$181:$181,'P&amp;L'!$182:$182,'P&amp;L'!$183:$183,'P&amp;L'!$186:$186,'P&amp;L'!$187:$187</definedName>
    <definedName name="QB_DATA_9" localSheetId="0" hidden="1">'P&amp;L'!$188:$188,'P&amp;L'!$189:$189,'P&amp;L'!$191:$191</definedName>
    <definedName name="QB_FORMULA_0" localSheetId="0" hidden="1">'P&amp;L'!$I$5,'P&amp;L'!$J$5,'P&amp;L'!$I$6,'P&amp;L'!$J$6,'P&amp;L'!$I$7,'P&amp;L'!$J$7,'P&amp;L'!$I$8,'P&amp;L'!$J$8,'P&amp;L'!$I$9,'P&amp;L'!$J$9,'P&amp;L'!$I$10,'P&amp;L'!$J$10,'P&amp;L'!$I$11,'P&amp;L'!$J$11,'P&amp;L'!$I$12,'P&amp;L'!$J$12</definedName>
    <definedName name="QB_FORMULA_1" localSheetId="0" hidden="1">'P&amp;L'!$I$13,'P&amp;L'!$J$13,'P&amp;L'!$I$14,'P&amp;L'!$J$14,'P&amp;L'!$I$15,'P&amp;L'!$J$15,'P&amp;L'!$I$16,'P&amp;L'!$J$16,'P&amp;L'!$I$17,'P&amp;L'!$J$17,'P&amp;L'!$I$18,'P&amp;L'!$J$18,'P&amp;L'!$I$19,'P&amp;L'!$J$19,'P&amp;L'!#REF!,'P&amp;L'!#REF!</definedName>
    <definedName name="QB_FORMULA_10" localSheetId="0" hidden="1">'P&amp;L'!$G$81,'P&amp;L'!$H$81,'P&amp;L'!$I$81,'P&amp;L'!$J$81,'P&amp;L'!$I$83,'P&amp;L'!$J$83,'P&amp;L'!$I$84,'P&amp;L'!$J$84,'P&amp;L'!$I$85,'P&amp;L'!$J$85,'P&amp;L'!$I$86,'P&amp;L'!$J$86,'P&amp;L'!$I$87,'P&amp;L'!$J$87,'P&amp;L'!$I$88,'P&amp;L'!$J$88</definedName>
    <definedName name="QB_FORMULA_11" localSheetId="0" hidden="1">'P&amp;L'!$I$89,'P&amp;L'!$J$89,'P&amp;L'!$G$90,'P&amp;L'!$H$90,'P&amp;L'!$I$90,'P&amp;L'!$J$90,'P&amp;L'!$G$91,'P&amp;L'!$H$91,'P&amp;L'!$I$91,'P&amp;L'!$J$91,'P&amp;L'!$G$92,'P&amp;L'!$H$92,'P&amp;L'!$I$92,'P&amp;L'!$J$92,'P&amp;L'!$I$95,'P&amp;L'!$J$95</definedName>
    <definedName name="QB_FORMULA_12" localSheetId="0" hidden="1">'P&amp;L'!$I$96,'P&amp;L'!$J$96,'P&amp;L'!$I$97,'P&amp;L'!$J$97,'P&amp;L'!$I$98,'P&amp;L'!$J$98,'P&amp;L'!$I$99,'P&amp;L'!$J$99,'P&amp;L'!$I$100,'P&amp;L'!$J$100,'P&amp;L'!$G$101,'P&amp;L'!$H$101,'P&amp;L'!$I$101,'P&amp;L'!$J$101,'P&amp;L'!$I$103,'P&amp;L'!$J$103</definedName>
    <definedName name="QB_FORMULA_13" localSheetId="0" hidden="1">'P&amp;L'!$I$104,'P&amp;L'!$J$104,'P&amp;L'!$I$105,'P&amp;L'!$J$105,'P&amp;L'!$I$106,'P&amp;L'!$J$106,'P&amp;L'!$I$107,'P&amp;L'!$J$107,'P&amp;L'!$G$108,'P&amp;L'!$H$108,'P&amp;L'!$I$108,'P&amp;L'!$J$108,'P&amp;L'!$I$110,'P&amp;L'!$J$110,'P&amp;L'!$I$111,'P&amp;L'!$J$111</definedName>
    <definedName name="QB_FORMULA_14" localSheetId="0" hidden="1">'P&amp;L'!$I$112,'P&amp;L'!$J$112,'P&amp;L'!$I$113,'P&amp;L'!$J$113,'P&amp;L'!$I$114,'P&amp;L'!$J$114,'P&amp;L'!$I$115,'P&amp;L'!$J$115,'P&amp;L'!$I$116,'P&amp;L'!$J$116,'P&amp;L'!$I$118,'P&amp;L'!$J$118,'P&amp;L'!$I$119,'P&amp;L'!$J$119,'P&amp;L'!$I$123,'P&amp;L'!$J$123</definedName>
    <definedName name="QB_FORMULA_15" localSheetId="0" hidden="1">'P&amp;L'!$I$124,'P&amp;L'!$J$124,'P&amp;L'!$G$125,'P&amp;L'!$H$125,'P&amp;L'!$I$125,'P&amp;L'!$J$125,'P&amp;L'!$I$127,'P&amp;L'!$J$127,'P&amp;L'!$I$128,'P&amp;L'!$J$128,'P&amp;L'!$I$129,'P&amp;L'!$J$129,'P&amp;L'!$I$130,'P&amp;L'!$J$130,'P&amp;L'!$I$131,'P&amp;L'!$J$131</definedName>
    <definedName name="QB_FORMULA_16" localSheetId="0" hidden="1">'P&amp;L'!$I$132,'P&amp;L'!$J$132,'P&amp;L'!$G$133,'P&amp;L'!$H$133,'P&amp;L'!$I$133,'P&amp;L'!$J$133,'P&amp;L'!$I$135,'P&amp;L'!$J$135,'P&amp;L'!$I$136,'P&amp;L'!$J$136,'P&amp;L'!$I$137,'P&amp;L'!$J$137,'P&amp;L'!$I$138,'P&amp;L'!$J$138,'P&amp;L'!$I$139,'P&amp;L'!$J$139</definedName>
    <definedName name="QB_FORMULA_17" localSheetId="0" hidden="1">'P&amp;L'!$I$140,'P&amp;L'!$J$140,'P&amp;L'!$G$141,'P&amp;L'!$H$141,'P&amp;L'!$I$141,'P&amp;L'!$J$141,'P&amp;L'!$I$143,'P&amp;L'!$J$143,'P&amp;L'!$I$144,'P&amp;L'!$J$144,'P&amp;L'!$I$145,'P&amp;L'!$J$145,'P&amp;L'!$I$146,'P&amp;L'!$J$146,'P&amp;L'!$I$147,'P&amp;L'!$J$147</definedName>
    <definedName name="QB_FORMULA_18" localSheetId="0" hidden="1">'P&amp;L'!$I$148,'P&amp;L'!$J$148,'P&amp;L'!$G$149,'P&amp;L'!$H$149,'P&amp;L'!$I$149,'P&amp;L'!$J$149,'P&amp;L'!$I$151,'P&amp;L'!$J$151,'P&amp;L'!$I$152,'P&amp;L'!$J$152,'P&amp;L'!$I$153,'P&amp;L'!$J$153,'P&amp;L'!$I$154,'P&amp;L'!$J$154,'P&amp;L'!$I$155,'P&amp;L'!$J$155</definedName>
    <definedName name="QB_FORMULA_19" localSheetId="0" hidden="1">'P&amp;L'!$I$156,'P&amp;L'!$J$156,'P&amp;L'!$G$157,'P&amp;L'!$H$157,'P&amp;L'!$I$157,'P&amp;L'!$J$157,'P&amp;L'!$I$159,'P&amp;L'!$J$159,'P&amp;L'!$I$160,'P&amp;L'!$J$160,'P&amp;L'!$I$161,'P&amp;L'!$J$161,'P&amp;L'!$I$162,'P&amp;L'!$J$162,'P&amp;L'!$G$163,'P&amp;L'!$H$163</definedName>
    <definedName name="QB_FORMULA_2" localSheetId="0" hidden="1">'P&amp;L'!#REF!,'P&amp;L'!#REF!,'P&amp;L'!#REF!,'P&amp;L'!#REF!,'P&amp;L'!$I$20,'P&amp;L'!$J$20,'P&amp;L'!$G$21,'P&amp;L'!$H$21,'P&amp;L'!$I$21,'P&amp;L'!$J$21,'P&amp;L'!$I$23,'P&amp;L'!$J$23,'P&amp;L'!$I$24,'P&amp;L'!$J$24,'P&amp;L'!$I$25,'P&amp;L'!$J$25</definedName>
    <definedName name="QB_FORMULA_20" localSheetId="0" hidden="1">'P&amp;L'!$I$163,'P&amp;L'!$J$163,'P&amp;L'!$I$165,'P&amp;L'!$J$165,'P&amp;L'!$I$166,'P&amp;L'!$J$166,'P&amp;L'!$I$167,'P&amp;L'!$J$167,'P&amp;L'!$I$168,'P&amp;L'!$J$168,'P&amp;L'!$I$169,'P&amp;L'!$J$169,'P&amp;L'!$I$170,'P&amp;L'!$J$170,'P&amp;L'!$G$171,'P&amp;L'!$H$171</definedName>
    <definedName name="QB_FORMULA_21" localSheetId="0" hidden="1">'P&amp;L'!$I$171,'P&amp;L'!$J$171,'P&amp;L'!$I$173,'P&amp;L'!$J$173,'P&amp;L'!$I$174,'P&amp;L'!$J$174,'P&amp;L'!$I$175,'P&amp;L'!$J$175,'P&amp;L'!$I$176,'P&amp;L'!$J$176,'P&amp;L'!$I$177,'P&amp;L'!$J$177,'P&amp;L'!$I$178,'P&amp;L'!$J$178,'P&amp;L'!$I$179,'P&amp;L'!$J$179</definedName>
    <definedName name="QB_FORMULA_22" localSheetId="0" hidden="1">'P&amp;L'!$I$180,'P&amp;L'!$J$180,'P&amp;L'!$I$181,'P&amp;L'!$J$181,'P&amp;L'!$I$182,'P&amp;L'!$J$182,'P&amp;L'!$I$183,'P&amp;L'!$J$183,'P&amp;L'!$G$184,'P&amp;L'!$H$184,'P&amp;L'!$I$184,'P&amp;L'!$J$184,'P&amp;L'!$I$186,'P&amp;L'!$J$186,'P&amp;L'!$I$187,'P&amp;L'!$J$187</definedName>
    <definedName name="QB_FORMULA_23" localSheetId="0" hidden="1">'P&amp;L'!$I$188,'P&amp;L'!$J$188,'P&amp;L'!$I$189,'P&amp;L'!$J$189,'P&amp;L'!$G$190,'P&amp;L'!$H$190,'P&amp;L'!$I$190,'P&amp;L'!$J$190,'P&amp;L'!$I$191,'P&amp;L'!$J$191,'P&amp;L'!$G$192,'P&amp;L'!$H$192,'P&amp;L'!$I$192,'P&amp;L'!$J$192,'P&amp;L'!$G$193,'P&amp;L'!$H$193</definedName>
    <definedName name="QB_FORMULA_24" localSheetId="0" hidden="1">'P&amp;L'!$I$193,'P&amp;L'!$J$193</definedName>
    <definedName name="QB_FORMULA_3" localSheetId="0" hidden="1">'P&amp;L'!$I$26,'P&amp;L'!$J$26,'P&amp;L'!$I$27,'P&amp;L'!$J$27,'P&amp;L'!$I$28,'P&amp;L'!$J$28,'P&amp;L'!$I$29,'P&amp;L'!$J$29,'P&amp;L'!$I$30,'P&amp;L'!$J$30,'P&amp;L'!$I$31,'P&amp;L'!$J$31,'P&amp;L'!$I$32,'P&amp;L'!$J$32,'P&amp;L'!$I$33,'P&amp;L'!$J$33</definedName>
    <definedName name="QB_FORMULA_4" localSheetId="0" hidden="1">'P&amp;L'!$I$34,'P&amp;L'!$J$34,'P&amp;L'!$I$35,'P&amp;L'!$J$35,'P&amp;L'!$I$36,'P&amp;L'!$J$36,'P&amp;L'!$I$37,'P&amp;L'!$J$37,'P&amp;L'!$I$38,'P&amp;L'!$J$38,'P&amp;L'!$I$39,'P&amp;L'!$J$39,'P&amp;L'!$I$40,'P&amp;L'!$J$40,'P&amp;L'!$I$41,'P&amp;L'!$J$41</definedName>
    <definedName name="QB_FORMULA_5" localSheetId="0" hidden="1">'P&amp;L'!$I$42,'P&amp;L'!$J$42,'P&amp;L'!$I$43,'P&amp;L'!$J$43,'P&amp;L'!$I$44,'P&amp;L'!$J$44,'P&amp;L'!$I$45,'P&amp;L'!$J$45,'P&amp;L'!$I$46,'P&amp;L'!$J$46,'P&amp;L'!$I$47,'P&amp;L'!$J$47,'P&amp;L'!$G$48,'P&amp;L'!$H$48,'P&amp;L'!$I$48,'P&amp;L'!$J$48</definedName>
    <definedName name="QB_FORMULA_6" localSheetId="0" hidden="1">'P&amp;L'!$I$50,'P&amp;L'!$J$50,'P&amp;L'!$I$51,'P&amp;L'!$J$51,'P&amp;L'!$I$53,'P&amp;L'!$J$53,'P&amp;L'!$I$54,'P&amp;L'!$J$54,'P&amp;L'!$I$55,'P&amp;L'!$J$55,'P&amp;L'!$I$56,'P&amp;L'!$J$56,'P&amp;L'!$I$57,'P&amp;L'!$J$57,'P&amp;L'!$I$58,'P&amp;L'!$J$58</definedName>
    <definedName name="QB_FORMULA_7" localSheetId="0" hidden="1">'P&amp;L'!$I$59,'P&amp;L'!$J$59,'P&amp;L'!$G$60,'P&amp;L'!$H$60,'P&amp;L'!$I$60,'P&amp;L'!$J$60,'P&amp;L'!$I$61,'P&amp;L'!$J$61,'P&amp;L'!$I$62,'P&amp;L'!$J$62,'P&amp;L'!$I$63,'P&amp;L'!$J$63,'P&amp;L'!$G$64,'P&amp;L'!$H$64,'P&amp;L'!$I$64,'P&amp;L'!$J$64</definedName>
    <definedName name="QB_FORMULA_8" localSheetId="0" hidden="1">'P&amp;L'!$I$66,'P&amp;L'!$J$66,'P&amp;L'!$I$67,'P&amp;L'!$J$67,'P&amp;L'!$I$68,'P&amp;L'!$J$68,'P&amp;L'!$I$69,'P&amp;L'!$J$69,'P&amp;L'!$G$70,'P&amp;L'!$H$70,'P&amp;L'!$I$70,'P&amp;L'!$J$70,'P&amp;L'!$I$72,'P&amp;L'!$J$72,'P&amp;L'!$I$73,'P&amp;L'!$J$73</definedName>
    <definedName name="QB_FORMULA_9" localSheetId="0" hidden="1">'P&amp;L'!$I$75,'P&amp;L'!$J$75,'P&amp;L'!#REF!,'P&amp;L'!#REF!,'P&amp;L'!$I$76,'P&amp;L'!$J$76,'P&amp;L'!$I$77,'P&amp;L'!$J$77,'P&amp;L'!$G$78,'P&amp;L'!$H$78,'P&amp;L'!$I$78,'P&amp;L'!$J$78,'P&amp;L'!$I$79,'P&amp;L'!$J$79,'P&amp;L'!$I$80,'P&amp;L'!$J$80</definedName>
    <definedName name="QB_ROW_106240" localSheetId="0" hidden="1">'P&amp;L'!$E$5</definedName>
    <definedName name="QB_ROW_107240" localSheetId="0" hidden="1">'P&amp;L'!$E$6</definedName>
    <definedName name="QB_ROW_108240" localSheetId="0" hidden="1">'P&amp;L'!$E$7</definedName>
    <definedName name="QB_ROW_109240" localSheetId="0" hidden="1">'P&amp;L'!$E$8</definedName>
    <definedName name="QB_ROW_110240" localSheetId="0" hidden="1">'P&amp;L'!$E$9</definedName>
    <definedName name="QB_ROW_111240" localSheetId="0" hidden="1">'P&amp;L'!$E$10</definedName>
    <definedName name="QB_ROW_112240" localSheetId="0" hidden="1">'P&amp;L'!$E$11</definedName>
    <definedName name="QB_ROW_113240" localSheetId="0" hidden="1">'P&amp;L'!$E$12</definedName>
    <definedName name="QB_ROW_114240" localSheetId="0" hidden="1">'P&amp;L'!$E$13</definedName>
    <definedName name="QB_ROW_115240" localSheetId="0" hidden="1">'P&amp;L'!$E$14</definedName>
    <definedName name="QB_ROW_116240" localSheetId="0" hidden="1">'P&amp;L'!$E$15</definedName>
    <definedName name="QB_ROW_117240" localSheetId="0" hidden="1">'P&amp;L'!$E$16</definedName>
    <definedName name="QB_ROW_118240" localSheetId="0" hidden="1">'P&amp;L'!$E$17</definedName>
    <definedName name="QB_ROW_119240" localSheetId="0" hidden="1">'P&amp;L'!$E$18</definedName>
    <definedName name="QB_ROW_120240" localSheetId="0" hidden="1">'P&amp;L'!$E$19</definedName>
    <definedName name="QB_ROW_121030" localSheetId="0" hidden="1">'P&amp;L'!$D$22</definedName>
    <definedName name="QB_ROW_121240" localSheetId="0" hidden="1">'P&amp;L'!$E$47</definedName>
    <definedName name="QB_ROW_121330" localSheetId="0" hidden="1">'P&amp;L'!$D$48</definedName>
    <definedName name="QB_ROW_122240" localSheetId="0" hidden="1">'P&amp;L'!$E$23</definedName>
    <definedName name="QB_ROW_123240" localSheetId="0" hidden="1">'P&amp;L'!$E$24</definedName>
    <definedName name="QB_ROW_124240" localSheetId="0" hidden="1">'P&amp;L'!$E$25</definedName>
    <definedName name="QB_ROW_125240" localSheetId="0" hidden="1">'P&amp;L'!$E$26</definedName>
    <definedName name="QB_ROW_126240" localSheetId="0" hidden="1">'P&amp;L'!$E$27</definedName>
    <definedName name="QB_ROW_127240" localSheetId="0" hidden="1">'P&amp;L'!$E$28</definedName>
    <definedName name="QB_ROW_128240" localSheetId="0" hidden="1">'P&amp;L'!$E$29</definedName>
    <definedName name="QB_ROW_129240" localSheetId="0" hidden="1">'P&amp;L'!$E$30</definedName>
    <definedName name="QB_ROW_130240" localSheetId="0" hidden="1">'P&amp;L'!$E$31</definedName>
    <definedName name="QB_ROW_13030" localSheetId="0" hidden="1">'P&amp;L'!$D$4</definedName>
    <definedName name="QB_ROW_131030" localSheetId="0" hidden="1">'P&amp;L'!$D$49</definedName>
    <definedName name="QB_ROW_131240" localSheetId="0" hidden="1">'P&amp;L'!$E$63</definedName>
    <definedName name="QB_ROW_131330" localSheetId="0" hidden="1">'P&amp;L'!$D$64</definedName>
    <definedName name="QB_ROW_132240" localSheetId="0" hidden="1">'P&amp;L'!$E$50</definedName>
    <definedName name="QB_ROW_13240" localSheetId="0" hidden="1">'P&amp;L'!$E$20</definedName>
    <definedName name="QB_ROW_133240" localSheetId="0" hidden="1">'P&amp;L'!$E$51</definedName>
    <definedName name="QB_ROW_13330" localSheetId="0" hidden="1">'P&amp;L'!$D$21</definedName>
    <definedName name="QB_ROW_134030" localSheetId="0" hidden="1">'P&amp;L'!$D$65</definedName>
    <definedName name="QB_ROW_134240" localSheetId="0" hidden="1">'P&amp;L'!$E$69</definedName>
    <definedName name="QB_ROW_134330" localSheetId="0" hidden="1">'P&amp;L'!$D$70</definedName>
    <definedName name="QB_ROW_135240" localSheetId="0" hidden="1">'P&amp;L'!$E$67</definedName>
    <definedName name="QB_ROW_136240" localSheetId="0" hidden="1">'P&amp;L'!$E$68</definedName>
    <definedName name="QB_ROW_137030" localSheetId="0" hidden="1">'P&amp;L'!$D$71</definedName>
    <definedName name="QB_ROW_137240" localSheetId="0" hidden="1">'P&amp;L'!$E$80</definedName>
    <definedName name="QB_ROW_137330" localSheetId="0" hidden="1">'P&amp;L'!$D$81</definedName>
    <definedName name="QB_ROW_138240" localSheetId="0" hidden="1">'P&amp;L'!$E$72</definedName>
    <definedName name="QB_ROW_139240" localSheetId="0" hidden="1">'P&amp;L'!$E$114</definedName>
    <definedName name="QB_ROW_140030" localSheetId="0" hidden="1">'P&amp;L'!$D$158</definedName>
    <definedName name="QB_ROW_140240" localSheetId="0" hidden="1">'P&amp;L'!$E$162</definedName>
    <definedName name="QB_ROW_140330" localSheetId="0" hidden="1">'P&amp;L'!$D$163</definedName>
    <definedName name="QB_ROW_141240" localSheetId="0" hidden="1">'P&amp;L'!$E$159</definedName>
    <definedName name="QB_ROW_142030" localSheetId="0" hidden="1">'P&amp;L'!$D$164</definedName>
    <definedName name="QB_ROW_142240" localSheetId="0" hidden="1">'P&amp;L'!$E$170</definedName>
    <definedName name="QB_ROW_142330" localSheetId="0" hidden="1">'P&amp;L'!$D$171</definedName>
    <definedName name="QB_ROW_143240" localSheetId="0" hidden="1">'P&amp;L'!$E$165</definedName>
    <definedName name="QB_ROW_144240" localSheetId="0" hidden="1">'P&amp;L'!$E$166</definedName>
    <definedName name="QB_ROW_146240" localSheetId="0" hidden="1">'P&amp;L'!$E$168</definedName>
    <definedName name="QB_ROW_147240" localSheetId="0" hidden="1">'P&amp;L'!$E$169</definedName>
    <definedName name="QB_ROW_148240" localSheetId="0" hidden="1">'P&amp;L'!$E$167</definedName>
    <definedName name="QB_ROW_150030" localSheetId="0" hidden="1">'P&amp;L'!$D$172</definedName>
    <definedName name="QB_ROW_150240" localSheetId="0" hidden="1">'P&amp;L'!$E$183</definedName>
    <definedName name="QB_ROW_150330" localSheetId="0" hidden="1">'P&amp;L'!$D$184</definedName>
    <definedName name="QB_ROW_151240" localSheetId="0" hidden="1">'P&amp;L'!$E$173</definedName>
    <definedName name="QB_ROW_154240" localSheetId="0" hidden="1">'P&amp;L'!$E$174</definedName>
    <definedName name="QB_ROW_155240" localSheetId="0" hidden="1">'P&amp;L'!$E$175</definedName>
    <definedName name="QB_ROW_156240" localSheetId="0" hidden="1">'P&amp;L'!$E$176</definedName>
    <definedName name="QB_ROW_157240" localSheetId="0" hidden="1">'P&amp;L'!$E$115</definedName>
    <definedName name="QB_ROW_158240" localSheetId="0" hidden="1">'P&amp;L'!$E$116</definedName>
    <definedName name="QB_ROW_159240" localSheetId="0" hidden="1">'P&amp;L'!$E$118</definedName>
    <definedName name="QB_ROW_160240" localSheetId="0" hidden="1">'P&amp;L'!#REF!</definedName>
    <definedName name="QB_ROW_162240" localSheetId="0" hidden="1">'P&amp;L'!$E$160</definedName>
    <definedName name="QB_ROW_164240" localSheetId="0" hidden="1">'P&amp;L'!$E$177</definedName>
    <definedName name="QB_ROW_165240" localSheetId="0" hidden="1">'P&amp;L'!#REF!</definedName>
    <definedName name="QB_ROW_166240" localSheetId="0" hidden="1">'P&amp;L'!$E$32</definedName>
    <definedName name="QB_ROW_167240" localSheetId="0" hidden="1">'P&amp;L'!$E$33</definedName>
    <definedName name="QB_ROW_168240" localSheetId="0" hidden="1">'P&amp;L'!$E$34</definedName>
    <definedName name="QB_ROW_169240" localSheetId="0" hidden="1">'P&amp;L'!$E$35</definedName>
    <definedName name="QB_ROW_170240" localSheetId="0" hidden="1">'P&amp;L'!$E$36</definedName>
    <definedName name="QB_ROW_171240" localSheetId="0" hidden="1">'P&amp;L'!$E$37</definedName>
    <definedName name="QB_ROW_172240" localSheetId="0" hidden="1">'P&amp;L'!$E$38</definedName>
    <definedName name="QB_ROW_17240" localSheetId="0" hidden="1">'P&amp;L'!$E$103</definedName>
    <definedName name="QB_ROW_173240" localSheetId="0" hidden="1">'P&amp;L'!$E$131</definedName>
    <definedName name="QB_ROW_174240" localSheetId="0" hidden="1">'P&amp;L'!$E$161</definedName>
    <definedName name="QB_ROW_175240" localSheetId="0" hidden="1">'P&amp;L'!$E$178</definedName>
    <definedName name="QB_ROW_176030" localSheetId="0" hidden="1">'P&amp;L'!$D$185</definedName>
    <definedName name="QB_ROW_176240" localSheetId="0" hidden="1">'P&amp;L'!$E$189</definedName>
    <definedName name="QB_ROW_176330" localSheetId="0" hidden="1">'P&amp;L'!$D$190</definedName>
    <definedName name="QB_ROW_177240" localSheetId="0" hidden="1">'P&amp;L'!$E$186</definedName>
    <definedName name="QB_ROW_178240" localSheetId="0" hidden="1">'P&amp;L'!$E$187</definedName>
    <definedName name="QB_ROW_179240" localSheetId="0" hidden="1">'P&amp;L'!$E$188</definedName>
    <definedName name="QB_ROW_180240" localSheetId="0" hidden="1">'P&amp;L'!$E$73</definedName>
    <definedName name="QB_ROW_181240" localSheetId="0" hidden="1">'P&amp;L'!$E$105</definedName>
    <definedName name="QB_ROW_182240" localSheetId="0" hidden="1">'P&amp;L'!$E$106</definedName>
    <definedName name="QB_ROW_18301" localSheetId="0" hidden="1">'P&amp;L'!$A$193</definedName>
    <definedName name="QB_ROW_183240" localSheetId="0" hidden="1">'P&amp;L'!$E$119</definedName>
    <definedName name="QB_ROW_184040" localSheetId="0" hidden="1">'P&amp;L'!$E$74</definedName>
    <definedName name="QB_ROW_184250" localSheetId="0" hidden="1">'P&amp;L'!$F$77</definedName>
    <definedName name="QB_ROW_184340" localSheetId="0" hidden="1">'P&amp;L'!$E$78</definedName>
    <definedName name="QB_ROW_185240" localSheetId="0" hidden="1">'P&amp;L'!$E$123</definedName>
    <definedName name="QB_ROW_190240" localSheetId="0" hidden="1">'P&amp;L'!$E$39</definedName>
    <definedName name="QB_ROW_19030" localSheetId="0" hidden="1">'P&amp;L'!$D$94</definedName>
    <definedName name="QB_ROW_191240" localSheetId="0" hidden="1">'P&amp;L'!$E$40</definedName>
    <definedName name="QB_ROW_192240" localSheetId="0" hidden="1">'P&amp;L'!$E$41</definedName>
    <definedName name="QB_ROW_19240" localSheetId="0" hidden="1">'P&amp;L'!$E$100</definedName>
    <definedName name="QB_ROW_193040" localSheetId="0" hidden="1">'P&amp;L'!$E$52</definedName>
    <definedName name="QB_ROW_193250" localSheetId="0" hidden="1">'P&amp;L'!$F$59</definedName>
    <definedName name="QB_ROW_19330" localSheetId="0" hidden="1">'P&amp;L'!$D$101</definedName>
    <definedName name="QB_ROW_193340" localSheetId="0" hidden="1">'P&amp;L'!$E$60</definedName>
    <definedName name="QB_ROW_194240" localSheetId="0" hidden="1">'P&amp;L'!$E$179</definedName>
    <definedName name="QB_ROW_195240" localSheetId="0" hidden="1">'P&amp;L'!$E$180</definedName>
    <definedName name="QB_ROW_196240" localSheetId="0" hidden="1">'P&amp;L'!$E$181</definedName>
    <definedName name="QB_ROW_197240" localSheetId="0" hidden="1">'P&amp;L'!$E$182</definedName>
    <definedName name="QB_ROW_198240" localSheetId="0" hidden="1">'P&amp;L'!$E$42</definedName>
    <definedName name="QB_ROW_199240" localSheetId="0" hidden="1">'P&amp;L'!$E$61</definedName>
    <definedName name="QB_ROW_20022" localSheetId="0" hidden="1">'P&amp;L'!$C$3</definedName>
    <definedName name="QB_ROW_200240" localSheetId="0" hidden="1">'P&amp;L'!#REF!</definedName>
    <definedName name="QB_ROW_201240" localSheetId="0" hidden="1">'P&amp;L'!$E$62</definedName>
    <definedName name="QB_ROW_20240" localSheetId="0" hidden="1">'P&amp;L'!$E$99</definedName>
    <definedName name="QB_ROW_20322" localSheetId="0" hidden="1">'P&amp;L'!$C$91</definedName>
    <definedName name="QB_ROW_203230" localSheetId="0" hidden="1">'P&amp;L'!$D$191</definedName>
    <definedName name="QB_ROW_209240" localSheetId="0" hidden="1">'P&amp;L'!$E$43</definedName>
    <definedName name="QB_ROW_21022" localSheetId="0" hidden="1">'P&amp;L'!$C$93</definedName>
    <definedName name="QB_ROW_210240" localSheetId="0" hidden="1">'P&amp;L'!$E$44</definedName>
    <definedName name="QB_ROW_211240" localSheetId="0" hidden="1">'P&amp;L'!$E$45</definedName>
    <definedName name="QB_ROW_212030" localSheetId="0" hidden="1">'P&amp;L'!$D$134</definedName>
    <definedName name="QB_ROW_212240" localSheetId="0" hidden="1">'P&amp;L'!$E$140</definedName>
    <definedName name="QB_ROW_212330" localSheetId="0" hidden="1">'P&amp;L'!$D$141</definedName>
    <definedName name="QB_ROW_21322" localSheetId="0" hidden="1">'P&amp;L'!$C$192</definedName>
    <definedName name="QB_ROW_213240" localSheetId="0" hidden="1">'P&amp;L'!$E$135</definedName>
    <definedName name="QB_ROW_214240" localSheetId="0" hidden="1">'P&amp;L'!$E$136</definedName>
    <definedName name="QB_ROW_215240" localSheetId="0" hidden="1">'P&amp;L'!$E$137</definedName>
    <definedName name="QB_ROW_216240" localSheetId="0" hidden="1">'P&amp;L'!$E$138</definedName>
    <definedName name="QB_ROW_217240" localSheetId="0" hidden="1">'P&amp;L'!$E$139</definedName>
    <definedName name="QB_ROW_218240" localSheetId="0" hidden="1">'P&amp;L'!$E$46</definedName>
    <definedName name="QB_ROW_219250" localSheetId="0" hidden="1">'P&amp;L'!$F$53</definedName>
    <definedName name="QB_ROW_220250" localSheetId="0" hidden="1">'P&amp;L'!$F$54</definedName>
    <definedName name="QB_ROW_223250" localSheetId="0" hidden="1">'P&amp;L'!$F$55</definedName>
    <definedName name="QB_ROW_224250" localSheetId="0" hidden="1">'P&amp;L'!$F$56</definedName>
    <definedName name="QB_ROW_225250" localSheetId="0" hidden="1">'P&amp;L'!$F$57</definedName>
    <definedName name="QB_ROW_226250" localSheetId="0" hidden="1">'P&amp;L'!$F$58</definedName>
    <definedName name="QB_ROW_227240" localSheetId="0" hidden="1">'P&amp;L'!$E$66</definedName>
    <definedName name="QB_ROW_228250" localSheetId="0" hidden="1">'P&amp;L'!$F$75</definedName>
    <definedName name="QB_ROW_229250" localSheetId="0" hidden="1">'P&amp;L'!#REF!</definedName>
    <definedName name="QB_ROW_230250" localSheetId="0" hidden="1">'P&amp;L'!$F$76</definedName>
    <definedName name="QB_ROW_23030" localSheetId="0" hidden="1">'P&amp;L'!$D$102</definedName>
    <definedName name="QB_ROW_231240" localSheetId="0" hidden="1">'P&amp;L'!$E$79</definedName>
    <definedName name="QB_ROW_232030" localSheetId="0" hidden="1">'P&amp;L'!$D$82</definedName>
    <definedName name="QB_ROW_232240" localSheetId="0" hidden="1">'P&amp;L'!$E$89</definedName>
    <definedName name="QB_ROW_232330" localSheetId="0" hidden="1">'P&amp;L'!$D$90</definedName>
    <definedName name="QB_ROW_23240" localSheetId="0" hidden="1">'P&amp;L'!$E$107</definedName>
    <definedName name="QB_ROW_233240" localSheetId="0" hidden="1">'P&amp;L'!$E$83</definedName>
    <definedName name="QB_ROW_23330" localSheetId="0" hidden="1">'P&amp;L'!$D$108</definedName>
    <definedName name="QB_ROW_234240" localSheetId="0" hidden="1">'P&amp;L'!$E$84</definedName>
    <definedName name="QB_ROW_235240" localSheetId="0" hidden="1">'P&amp;L'!$E$85</definedName>
    <definedName name="QB_ROW_236240" localSheetId="0" hidden="1">'P&amp;L'!$E$86</definedName>
    <definedName name="QB_ROW_237240" localSheetId="0" hidden="1">'P&amp;L'!$E$87</definedName>
    <definedName name="QB_ROW_238240" localSheetId="0" hidden="1">'P&amp;L'!$E$88</definedName>
    <definedName name="QB_ROW_25240" localSheetId="0" hidden="1">'P&amp;L'!$E$154</definedName>
    <definedName name="QB_ROW_30240" localSheetId="0" hidden="1">'P&amp;L'!$E$110</definedName>
    <definedName name="QB_ROW_33240" localSheetId="0" hidden="1">'P&amp;L'!$E$95</definedName>
    <definedName name="QB_ROW_35240" localSheetId="0" hidden="1">'P&amp;L'!$E$155</definedName>
    <definedName name="QB_ROW_42240" localSheetId="0" hidden="1">'P&amp;L'!$E$151</definedName>
    <definedName name="QB_ROW_46030" localSheetId="0" hidden="1">'P&amp;L'!$D$150</definedName>
    <definedName name="QB_ROW_46240" localSheetId="0" hidden="1">'P&amp;L'!$E$156</definedName>
    <definedName name="QB_ROW_46330" localSheetId="0" hidden="1">'P&amp;L'!$D$157</definedName>
    <definedName name="QB_ROW_48240" localSheetId="0" hidden="1">'P&amp;L'!$E$153</definedName>
    <definedName name="QB_ROW_54240" localSheetId="0" hidden="1">'P&amp;L'!$E$104</definedName>
    <definedName name="QB_ROW_63030" localSheetId="0" hidden="1">'P&amp;L'!$D$126</definedName>
    <definedName name="QB_ROW_63240" localSheetId="0" hidden="1">'P&amp;L'!$E$132</definedName>
    <definedName name="QB_ROW_63330" localSheetId="0" hidden="1">'P&amp;L'!$D$133</definedName>
    <definedName name="QB_ROW_64240" localSheetId="0" hidden="1">'P&amp;L'!$E$129</definedName>
    <definedName name="QB_ROW_65240" localSheetId="0" hidden="1">'P&amp;L'!$E$128</definedName>
    <definedName name="QB_ROW_66240" localSheetId="0" hidden="1">'P&amp;L'!$E$127</definedName>
    <definedName name="QB_ROW_67240" localSheetId="0" hidden="1">'P&amp;L'!$E$130</definedName>
    <definedName name="QB_ROW_69030" localSheetId="0" hidden="1">'P&amp;L'!$D$109</definedName>
    <definedName name="QB_ROW_69240" localSheetId="0" hidden="1">'P&amp;L'!$E$124</definedName>
    <definedName name="QB_ROW_69330" localSheetId="0" hidden="1">'P&amp;L'!$D$125</definedName>
    <definedName name="QB_ROW_70240" localSheetId="0" hidden="1">'P&amp;L'!$E$112</definedName>
    <definedName name="QB_ROW_71240" localSheetId="0" hidden="1">'P&amp;L'!$E$111</definedName>
    <definedName name="QB_ROW_72240" localSheetId="0" hidden="1">'P&amp;L'!$E$113</definedName>
    <definedName name="QB_ROW_7240" localSheetId="0" hidden="1">'P&amp;L'!$E$96</definedName>
    <definedName name="QB_ROW_75240" localSheetId="0" hidden="1">'P&amp;L'!$E$97</definedName>
    <definedName name="QB_ROW_77030" localSheetId="0" hidden="1">'P&amp;L'!$D$142</definedName>
    <definedName name="QB_ROW_77240" localSheetId="0" hidden="1">'P&amp;L'!$E$148</definedName>
    <definedName name="QB_ROW_77330" localSheetId="0" hidden="1">'P&amp;L'!$D$149</definedName>
    <definedName name="QB_ROW_78240" localSheetId="0" hidden="1">'P&amp;L'!$E$143</definedName>
    <definedName name="QB_ROW_79240" localSheetId="0" hidden="1">'P&amp;L'!$E$146</definedName>
    <definedName name="QB_ROW_82240" localSheetId="0" hidden="1">'P&amp;L'!$E$144</definedName>
    <definedName name="QB_ROW_8240" localSheetId="0" hidden="1">'P&amp;L'!$E$152</definedName>
    <definedName name="QB_ROW_83240" localSheetId="0" hidden="1">'P&amp;L'!$E$145</definedName>
    <definedName name="QB_ROW_84240" localSheetId="0" hidden="1">'P&amp;L'!$E$147</definedName>
    <definedName name="QB_ROW_86311" localSheetId="0" hidden="1">'P&amp;L'!$B$92</definedName>
    <definedName name="QB_ROW_87240" localSheetId="0" hidden="1">'P&amp;L'!$E$98</definedName>
    <definedName name="QBCANSUPPORTUPDATE" localSheetId="0">TRUE</definedName>
    <definedName name="QBCOMPANYFILENAME" localSheetId="0">"C:\Users\Francine\Desktop\CCAPA\CCAPA Conference 1 (2012).QBW"</definedName>
    <definedName name="QBENDDATE" localSheetId="0">20141203</definedName>
    <definedName name="QBHEADERSONSCREEN" localSheetId="0">FALSE</definedName>
    <definedName name="QBMETADATASIZE" localSheetId="0">6398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"af851ef2751d437c9a18d0c0fd461882"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6</definedName>
    <definedName name="QBSTARTDATE" localSheetId="0">20140101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5" l="1"/>
  <c r="W3" i="5"/>
  <c r="B3" i="6"/>
  <c r="F57" i="5"/>
  <c r="F55" i="5"/>
  <c r="W5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1" i="5"/>
  <c r="W52" i="5"/>
  <c r="W53" i="5"/>
  <c r="W54" i="5"/>
  <c r="W10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V55" i="5" s="1"/>
  <c r="G55" i="5"/>
  <c r="I51" i="4"/>
  <c r="G51" i="4"/>
  <c r="G9" i="4"/>
  <c r="J9" i="4" s="1"/>
  <c r="G17" i="4"/>
  <c r="I17" i="4" s="1"/>
  <c r="G25" i="4"/>
  <c r="J25" i="4" s="1"/>
  <c r="G33" i="4"/>
  <c r="G39" i="4"/>
  <c r="I39" i="4" s="1"/>
  <c r="G47" i="4"/>
  <c r="I47" i="4" s="1"/>
  <c r="J33" i="4"/>
  <c r="J1" i="4"/>
  <c r="I1" i="4"/>
  <c r="H47" i="4"/>
  <c r="J46" i="4"/>
  <c r="I46" i="4"/>
  <c r="J45" i="4"/>
  <c r="I45" i="4"/>
  <c r="J44" i="4"/>
  <c r="I44" i="4"/>
  <c r="J43" i="4"/>
  <c r="I43" i="4"/>
  <c r="J42" i="4"/>
  <c r="I42" i="4"/>
  <c r="J41" i="4"/>
  <c r="I41" i="4"/>
  <c r="H39" i="4"/>
  <c r="J38" i="4"/>
  <c r="I38" i="4"/>
  <c r="J37" i="4"/>
  <c r="I37" i="4"/>
  <c r="J36" i="4"/>
  <c r="I36" i="4"/>
  <c r="J35" i="4"/>
  <c r="I35" i="4"/>
  <c r="H33" i="4"/>
  <c r="J32" i="4"/>
  <c r="I32" i="4"/>
  <c r="J31" i="4"/>
  <c r="I31" i="4"/>
  <c r="J30" i="4"/>
  <c r="I30" i="4"/>
  <c r="J29" i="4"/>
  <c r="I29" i="4"/>
  <c r="J28" i="4"/>
  <c r="I28" i="4"/>
  <c r="J27" i="4"/>
  <c r="I27" i="4"/>
  <c r="H25" i="4"/>
  <c r="J24" i="4"/>
  <c r="I24" i="4"/>
  <c r="J23" i="4"/>
  <c r="I23" i="4"/>
  <c r="J22" i="4"/>
  <c r="I22" i="4"/>
  <c r="J21" i="4"/>
  <c r="I21" i="4"/>
  <c r="J20" i="4"/>
  <c r="I20" i="4"/>
  <c r="J19" i="4"/>
  <c r="I19" i="4"/>
  <c r="H17" i="4"/>
  <c r="J16" i="4"/>
  <c r="I16" i="4"/>
  <c r="J15" i="4"/>
  <c r="I15" i="4"/>
  <c r="J14" i="4"/>
  <c r="I14" i="4"/>
  <c r="J13" i="4"/>
  <c r="I13" i="4"/>
  <c r="J12" i="4"/>
  <c r="I12" i="4"/>
  <c r="J11" i="4"/>
  <c r="I11" i="4"/>
  <c r="H9" i="4"/>
  <c r="J8" i="4"/>
  <c r="I8" i="4"/>
  <c r="J7" i="4"/>
  <c r="I7" i="4"/>
  <c r="J6" i="4"/>
  <c r="I6" i="4"/>
  <c r="J5" i="4"/>
  <c r="I5" i="4"/>
  <c r="J4" i="4"/>
  <c r="I4" i="4"/>
  <c r="J3" i="4"/>
  <c r="I3" i="4"/>
  <c r="G125" i="3"/>
  <c r="J120" i="3"/>
  <c r="J121" i="3"/>
  <c r="J122" i="3"/>
  <c r="I120" i="3"/>
  <c r="I121" i="3"/>
  <c r="I122" i="3"/>
  <c r="W55" i="5" l="1"/>
  <c r="G49" i="4"/>
  <c r="J47" i="4"/>
  <c r="J39" i="4"/>
  <c r="I33" i="4"/>
  <c r="J17" i="4"/>
  <c r="I25" i="4"/>
  <c r="I9" i="4"/>
  <c r="X55" i="5" l="1"/>
  <c r="W57" i="5"/>
  <c r="J191" i="3" l="1"/>
  <c r="I191" i="3"/>
  <c r="H190" i="3"/>
  <c r="G190" i="3"/>
  <c r="J189" i="3"/>
  <c r="I189" i="3"/>
  <c r="J188" i="3"/>
  <c r="I188" i="3"/>
  <c r="J187" i="3"/>
  <c r="I187" i="3"/>
  <c r="J186" i="3"/>
  <c r="I186" i="3"/>
  <c r="H184" i="3"/>
  <c r="G184" i="3"/>
  <c r="J183" i="3"/>
  <c r="I183" i="3"/>
  <c r="J182" i="3"/>
  <c r="I182" i="3"/>
  <c r="J181" i="3"/>
  <c r="I181" i="3"/>
  <c r="J180" i="3"/>
  <c r="I180" i="3"/>
  <c r="J179" i="3"/>
  <c r="I179" i="3"/>
  <c r="J178" i="3"/>
  <c r="I178" i="3"/>
  <c r="J177" i="3"/>
  <c r="I177" i="3"/>
  <c r="J176" i="3"/>
  <c r="I176" i="3"/>
  <c r="J175" i="3"/>
  <c r="I175" i="3"/>
  <c r="J174" i="3"/>
  <c r="I174" i="3"/>
  <c r="J173" i="3"/>
  <c r="I173" i="3"/>
  <c r="H171" i="3"/>
  <c r="G171" i="3"/>
  <c r="J170" i="3"/>
  <c r="I170" i="3"/>
  <c r="J169" i="3"/>
  <c r="I169" i="3"/>
  <c r="J168" i="3"/>
  <c r="I168" i="3"/>
  <c r="J167" i="3"/>
  <c r="I167" i="3"/>
  <c r="J166" i="3"/>
  <c r="I166" i="3"/>
  <c r="J165" i="3"/>
  <c r="I165" i="3"/>
  <c r="H163" i="3"/>
  <c r="G163" i="3"/>
  <c r="J162" i="3"/>
  <c r="I162" i="3"/>
  <c r="J161" i="3"/>
  <c r="I161" i="3"/>
  <c r="J160" i="3"/>
  <c r="I160" i="3"/>
  <c r="J159" i="3"/>
  <c r="I159" i="3"/>
  <c r="H157" i="3"/>
  <c r="G157" i="3"/>
  <c r="J156" i="3"/>
  <c r="I156" i="3"/>
  <c r="J155" i="3"/>
  <c r="I155" i="3"/>
  <c r="J154" i="3"/>
  <c r="I154" i="3"/>
  <c r="J153" i="3"/>
  <c r="I153" i="3"/>
  <c r="J152" i="3"/>
  <c r="I152" i="3"/>
  <c r="J151" i="3"/>
  <c r="I151" i="3"/>
  <c r="H149" i="3"/>
  <c r="G149" i="3"/>
  <c r="J148" i="3"/>
  <c r="I148" i="3"/>
  <c r="J147" i="3"/>
  <c r="I147" i="3"/>
  <c r="J146" i="3"/>
  <c r="I146" i="3"/>
  <c r="J145" i="3"/>
  <c r="I145" i="3"/>
  <c r="J144" i="3"/>
  <c r="I144" i="3"/>
  <c r="J143" i="3"/>
  <c r="I143" i="3"/>
  <c r="H141" i="3"/>
  <c r="G141" i="3"/>
  <c r="J140" i="3"/>
  <c r="I140" i="3"/>
  <c r="J139" i="3"/>
  <c r="I139" i="3"/>
  <c r="J138" i="3"/>
  <c r="I138" i="3"/>
  <c r="J137" i="3"/>
  <c r="I137" i="3"/>
  <c r="J136" i="3"/>
  <c r="I136" i="3"/>
  <c r="J135" i="3"/>
  <c r="I135" i="3"/>
  <c r="H133" i="3"/>
  <c r="G133" i="3"/>
  <c r="J132" i="3"/>
  <c r="I132" i="3"/>
  <c r="J131" i="3"/>
  <c r="I131" i="3"/>
  <c r="J130" i="3"/>
  <c r="I130" i="3"/>
  <c r="J129" i="3"/>
  <c r="I129" i="3"/>
  <c r="J128" i="3"/>
  <c r="I128" i="3"/>
  <c r="J127" i="3"/>
  <c r="I127" i="3"/>
  <c r="H125" i="3"/>
  <c r="J124" i="3"/>
  <c r="I124" i="3"/>
  <c r="J123" i="3"/>
  <c r="I123" i="3"/>
  <c r="J119" i="3"/>
  <c r="I119" i="3"/>
  <c r="J118" i="3"/>
  <c r="I118" i="3"/>
  <c r="J116" i="3"/>
  <c r="I116" i="3"/>
  <c r="J115" i="3"/>
  <c r="I115" i="3"/>
  <c r="J114" i="3"/>
  <c r="I114" i="3"/>
  <c r="J113" i="3"/>
  <c r="I113" i="3"/>
  <c r="J112" i="3"/>
  <c r="I112" i="3"/>
  <c r="J111" i="3"/>
  <c r="I111" i="3"/>
  <c r="J110" i="3"/>
  <c r="I110" i="3"/>
  <c r="H108" i="3"/>
  <c r="G108" i="3"/>
  <c r="J107" i="3"/>
  <c r="I107" i="3"/>
  <c r="J106" i="3"/>
  <c r="I106" i="3"/>
  <c r="J105" i="3"/>
  <c r="I105" i="3"/>
  <c r="J104" i="3"/>
  <c r="I104" i="3"/>
  <c r="J103" i="3"/>
  <c r="I103" i="3"/>
  <c r="H101" i="3"/>
  <c r="G101" i="3"/>
  <c r="J100" i="3"/>
  <c r="I100" i="3"/>
  <c r="J99" i="3"/>
  <c r="I99" i="3"/>
  <c r="J98" i="3"/>
  <c r="I98" i="3"/>
  <c r="J97" i="3"/>
  <c r="I97" i="3"/>
  <c r="J96" i="3"/>
  <c r="I96" i="3"/>
  <c r="J95" i="3"/>
  <c r="I95" i="3"/>
  <c r="H90" i="3"/>
  <c r="G90" i="3"/>
  <c r="J89" i="3"/>
  <c r="I89" i="3"/>
  <c r="J88" i="3"/>
  <c r="I88" i="3"/>
  <c r="J87" i="3"/>
  <c r="I87" i="3"/>
  <c r="J86" i="3"/>
  <c r="I86" i="3"/>
  <c r="J85" i="3"/>
  <c r="I85" i="3"/>
  <c r="J84" i="3"/>
  <c r="I84" i="3"/>
  <c r="J83" i="3"/>
  <c r="I83" i="3"/>
  <c r="J80" i="3"/>
  <c r="I80" i="3"/>
  <c r="J79" i="3"/>
  <c r="I79" i="3"/>
  <c r="H78" i="3"/>
  <c r="H81" i="3" s="1"/>
  <c r="G78" i="3"/>
  <c r="G81" i="3" s="1"/>
  <c r="J77" i="3"/>
  <c r="I77" i="3"/>
  <c r="J76" i="3"/>
  <c r="I76" i="3"/>
  <c r="J75" i="3"/>
  <c r="I75" i="3"/>
  <c r="J73" i="3"/>
  <c r="I73" i="3"/>
  <c r="J72" i="3"/>
  <c r="I72" i="3"/>
  <c r="H70" i="3"/>
  <c r="G70" i="3"/>
  <c r="J69" i="3"/>
  <c r="I69" i="3"/>
  <c r="J68" i="3"/>
  <c r="I68" i="3"/>
  <c r="J67" i="3"/>
  <c r="I67" i="3"/>
  <c r="J66" i="3"/>
  <c r="I66" i="3"/>
  <c r="J63" i="3"/>
  <c r="I63" i="3"/>
  <c r="J62" i="3"/>
  <c r="I62" i="3"/>
  <c r="J61" i="3"/>
  <c r="I61" i="3"/>
  <c r="H60" i="3"/>
  <c r="H64" i="3" s="1"/>
  <c r="G60" i="3"/>
  <c r="G64" i="3" s="1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1" i="3"/>
  <c r="I51" i="3"/>
  <c r="J50" i="3"/>
  <c r="I50" i="3"/>
  <c r="H48" i="3"/>
  <c r="G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H21" i="3"/>
  <c r="G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J157" i="3" l="1"/>
  <c r="J184" i="3"/>
  <c r="I190" i="3"/>
  <c r="J48" i="3"/>
  <c r="I163" i="3"/>
  <c r="J125" i="3"/>
  <c r="I108" i="3"/>
  <c r="I64" i="3"/>
  <c r="I70" i="3"/>
  <c r="J81" i="3"/>
  <c r="J101" i="3"/>
  <c r="J141" i="3"/>
  <c r="J133" i="3"/>
  <c r="J108" i="3"/>
  <c r="I171" i="3"/>
  <c r="I184" i="3"/>
  <c r="J78" i="3"/>
  <c r="J171" i="3"/>
  <c r="J70" i="3"/>
  <c r="G192" i="3"/>
  <c r="J149" i="3"/>
  <c r="J163" i="3"/>
  <c r="J90" i="3"/>
  <c r="J190" i="3"/>
  <c r="J21" i="3"/>
  <c r="J64" i="3"/>
  <c r="G91" i="3"/>
  <c r="I81" i="3"/>
  <c r="I78" i="3"/>
  <c r="H192" i="3"/>
  <c r="I60" i="3"/>
  <c r="I90" i="3"/>
  <c r="I101" i="3"/>
  <c r="I125" i="3"/>
  <c r="I133" i="3"/>
  <c r="I141" i="3"/>
  <c r="I149" i="3"/>
  <c r="I157" i="3"/>
  <c r="J60" i="3"/>
  <c r="I48" i="3"/>
  <c r="H91" i="3"/>
  <c r="I21" i="3"/>
  <c r="J192" i="3" l="1"/>
  <c r="I91" i="3"/>
  <c r="G92" i="3"/>
  <c r="J91" i="3"/>
  <c r="H92" i="3"/>
  <c r="I192" i="3"/>
  <c r="H193" i="3" l="1"/>
  <c r="J92" i="3"/>
  <c r="G193" i="3"/>
  <c r="I92" i="3"/>
  <c r="I193" i="3" l="1"/>
  <c r="J193" i="3"/>
</calcChain>
</file>

<file path=xl/sharedStrings.xml><?xml version="1.0" encoding="utf-8"?>
<sst xmlns="http://schemas.openxmlformats.org/spreadsheetml/2006/main" count="301" uniqueCount="200">
  <si>
    <t>Budget</t>
  </si>
  <si>
    <t>$ Over Budget</t>
  </si>
  <si>
    <t>% of Budget</t>
  </si>
  <si>
    <t>Income</t>
  </si>
  <si>
    <t>100 · Registration</t>
  </si>
  <si>
    <t>101 · Member Early</t>
  </si>
  <si>
    <t>102 · Member Standard</t>
  </si>
  <si>
    <t>103 · Member Late/On-Site</t>
  </si>
  <si>
    <t>104 · Non-Member Early</t>
  </si>
  <si>
    <t>105 · Non-Member Standard</t>
  </si>
  <si>
    <t>106 · Non-Member Late/On-Site</t>
  </si>
  <si>
    <t>107 · Member One Day</t>
  </si>
  <si>
    <t>108 · Non-Member One Day</t>
  </si>
  <si>
    <t>109 · Student - Full</t>
  </si>
  <si>
    <t>110 · Student - 1-Day</t>
  </si>
  <si>
    <t>111 · Young Planner - Full</t>
  </si>
  <si>
    <t>112 · Young Planner - 1-Day</t>
  </si>
  <si>
    <t>113 · Life Member - Full</t>
  </si>
  <si>
    <t>114 · Speaker - Full</t>
  </si>
  <si>
    <t>Total 100 · Registration</t>
  </si>
  <si>
    <t>200 · Sponsorships</t>
  </si>
  <si>
    <t>201 · World of Color Opening Rec</t>
  </si>
  <si>
    <t>202 · Carsland</t>
  </si>
  <si>
    <t>203 · Opening Reception</t>
  </si>
  <si>
    <t>204 · Lanyards</t>
  </si>
  <si>
    <t>205 · Badge</t>
  </si>
  <si>
    <t>206 · Bags</t>
  </si>
  <si>
    <t>207 · Consultant Reception</t>
  </si>
  <si>
    <t>208 · CPF Auction</t>
  </si>
  <si>
    <t>209 · Flash Drive</t>
  </si>
  <si>
    <t>210 · Corporate</t>
  </si>
  <si>
    <t>211 · Individual Planner</t>
  </si>
  <si>
    <t>212 · Mobile Workshops</t>
  </si>
  <si>
    <t>213 · Booth</t>
  </si>
  <si>
    <t>214 · Tabletop</t>
  </si>
  <si>
    <t>215 · Mobile App</t>
  </si>
  <si>
    <t>216 · Keynote Speakers</t>
  </si>
  <si>
    <t>217 · Awards Brunch</t>
  </si>
  <si>
    <t>218 · Breaks</t>
  </si>
  <si>
    <t>219 · Student Lunch</t>
  </si>
  <si>
    <t>220 · Breakfast</t>
  </si>
  <si>
    <t>221 · Diversity Summit</t>
  </si>
  <si>
    <t>222 · Advertisers</t>
  </si>
  <si>
    <t>223 · Program</t>
  </si>
  <si>
    <t>224 · Website</t>
  </si>
  <si>
    <t>200 · Sponsorships - Other</t>
  </si>
  <si>
    <t>Total 200 · Sponsorships</t>
  </si>
  <si>
    <t>300 · Mobile Wksp/Meal Tkts/Carbon OS</t>
  </si>
  <si>
    <t>301 · Mobile Workshop Ticket</t>
  </si>
  <si>
    <t>302 · Extra Meal Ticket</t>
  </si>
  <si>
    <t>303 · Opening Reception Tickets</t>
  </si>
  <si>
    <t>Total 303 · Opening Reception Tickets</t>
  </si>
  <si>
    <t>304 · Carbon Offset</t>
  </si>
  <si>
    <t>300 · Mobile Wksp/Meal Tkts/Carbon OS - Other</t>
  </si>
  <si>
    <t>Total 300 · Mobile Wksp/Meal Tkts/Carbon OS</t>
  </si>
  <si>
    <t>500 · Non-Conference Revenue</t>
  </si>
  <si>
    <t>501 · Interest</t>
  </si>
  <si>
    <t>502 · Membership Fee</t>
  </si>
  <si>
    <t>503 · Pre-Conference Sessions</t>
  </si>
  <si>
    <t>Total 503 · Pre-Conference Sessions</t>
  </si>
  <si>
    <t>504 · Miscellaneous Income</t>
  </si>
  <si>
    <t>500 · Non-Conference Revenue - Other</t>
  </si>
  <si>
    <t>Total 500 · Non-Conference Revenue</t>
  </si>
  <si>
    <t>Total Income</t>
  </si>
  <si>
    <t>Gross Profit</t>
  </si>
  <si>
    <t>Expense</t>
  </si>
  <si>
    <t>1100 · Pre-Conference Administration</t>
  </si>
  <si>
    <t>1101 · Committee Meals &amp; Expenses</t>
  </si>
  <si>
    <t>1102 · Fax/Phone/Postage</t>
  </si>
  <si>
    <t>1103 · Session Submittal Binders</t>
  </si>
  <si>
    <t>1104 · Misc. Committee Expenses</t>
  </si>
  <si>
    <t>1105 · Misc Admin Pre-Conf Exp</t>
  </si>
  <si>
    <t>1100 · Pre-Conference Administration - Other</t>
  </si>
  <si>
    <t>Total 1100 · Pre-Conference Administration</t>
  </si>
  <si>
    <t>1200 · Administration (During Conf)</t>
  </si>
  <si>
    <t>1201 · Hotel Room/Conf Regis Expense</t>
  </si>
  <si>
    <t>1202 · Conference Insurance</t>
  </si>
  <si>
    <t>1207 · Bags (offset by Hogle-Ireland)</t>
  </si>
  <si>
    <t>1208 · Lanyards (offset by sponsor)</t>
  </si>
  <si>
    <t>1200 · Administration (During Conf) - Other</t>
  </si>
  <si>
    <t>Total 1200 · Administration (During Conf)</t>
  </si>
  <si>
    <t>1300 · Post-Conference Administration</t>
  </si>
  <si>
    <t>1301 · Administration Fee (HPN)</t>
  </si>
  <si>
    <t>1302 · Registration Company</t>
  </si>
  <si>
    <t>1303 · CM and Session Submittal Maint.</t>
  </si>
  <si>
    <t>1305 · Close Out Books/Audit (ATEGO)</t>
  </si>
  <si>
    <t>1306 · Administration Fee (ATEGO)</t>
  </si>
  <si>
    <t>1307 · HPN Reimbursed Exp</t>
  </si>
  <si>
    <t>1309 · Merchant Credit Card Fees</t>
  </si>
  <si>
    <t>1310 · Volunteer Stipend</t>
  </si>
  <si>
    <t>1300 · Post-Conference Administration - Other</t>
  </si>
  <si>
    <t>Total 1300 · Post-Conference Administration</t>
  </si>
  <si>
    <t>1400 · Sat. Prof.|Student Development</t>
  </si>
  <si>
    <t>1401 · Continental Breakfast</t>
  </si>
  <si>
    <t>1402 · Student Lunch</t>
  </si>
  <si>
    <t>1403 · Student Reception</t>
  </si>
  <si>
    <t>1404 · Pre-Conference Expenses</t>
  </si>
  <si>
    <t>1405 · Misc Opening Event Expense</t>
  </si>
  <si>
    <t>1400 · Sat. Prof.|Student Development - Other</t>
  </si>
  <si>
    <t>Total 1400 · Sat. Prof.|Student Development</t>
  </si>
  <si>
    <t>1410 · Open Event &amp; 1st Day Exp SUNDAY</t>
  </si>
  <si>
    <t>1411 · Venue-World of Color</t>
  </si>
  <si>
    <t>1412 · Venue-CarsLand Experience</t>
  </si>
  <si>
    <t>1413 · Disneyland Hotel Lawn Reception</t>
  </si>
  <si>
    <t>1414 · Food (Bars/Facility)</t>
  </si>
  <si>
    <t>1415 · Misc Open Reception|1st Day Exp</t>
  </si>
  <si>
    <t>1410 · Open Event &amp; 1st Day Exp SUNDAY - Other</t>
  </si>
  <si>
    <t>Total 1410 · Open Event &amp; 1st Day Exp SUNDAY</t>
  </si>
  <si>
    <t>1500 · Sunday Sessions</t>
  </si>
  <si>
    <t>1501 · Breakfast</t>
  </si>
  <si>
    <t>1503 · Plenary Lunch</t>
  </si>
  <si>
    <t>1504 · Diversity Summit</t>
  </si>
  <si>
    <t>1505 · PM Refreshments</t>
  </si>
  <si>
    <t>1506 · Misc Sunday Session Expenses</t>
  </si>
  <si>
    <t>1500 · Sunday Sessions - Other</t>
  </si>
  <si>
    <t>Total 1500 · Sunday Sessions</t>
  </si>
  <si>
    <t>1600 · Monday Session</t>
  </si>
  <si>
    <t>1601 · Breakfast</t>
  </si>
  <si>
    <t>1603 · Keynote Lunch</t>
  </si>
  <si>
    <t>1604 · Happy Hour|Consultants|CPF</t>
  </si>
  <si>
    <t>1605 · Evening Night Out</t>
  </si>
  <si>
    <t>1606 · Misc Monday Session Expenses</t>
  </si>
  <si>
    <t>1600 · Monday Session - Other</t>
  </si>
  <si>
    <t>Total 1600 · Monday Session</t>
  </si>
  <si>
    <t>1700 · Tuesday Sessions</t>
  </si>
  <si>
    <t>1701 · Breakfast (coffee/tea/juice)</t>
  </si>
  <si>
    <t>1702 · Closing Awards Brunch</t>
  </si>
  <si>
    <t>1703 · Misc Tuesday Sessions Exp</t>
  </si>
  <si>
    <t>1700 · Tuesday Sessions - Other</t>
  </si>
  <si>
    <t>Total 1700 · Tuesday Sessions</t>
  </si>
  <si>
    <t>1800 · Meeting Rooms</t>
  </si>
  <si>
    <t>1801 · Regis &amp; Exhibits (Decorator)</t>
  </si>
  <si>
    <t>1802 · Exhibit Hall Space Fee (Hotel)</t>
  </si>
  <si>
    <t>1803 · Audio Visual</t>
  </si>
  <si>
    <t>1804 · Keynote Speaker/Honoraria Exp</t>
  </si>
  <si>
    <t>1805 · Misc Meeting Room Expense</t>
  </si>
  <si>
    <t>1800 · Meeting Rooms - Other</t>
  </si>
  <si>
    <t>Total 1800 · Meeting Rooms</t>
  </si>
  <si>
    <t>1900 · Publicity Materials</t>
  </si>
  <si>
    <t>1901 · Program</t>
  </si>
  <si>
    <t>1904 · Signage - Directional, Sponsor</t>
  </si>
  <si>
    <t>1905 · Pre-Conf Promotional Souvenirs</t>
  </si>
  <si>
    <t>1906 · Design STD/CPF Flyers</t>
  </si>
  <si>
    <t>1907 · Mobile App</t>
  </si>
  <si>
    <t>1908 · Sponsor/Exhibitor Form</t>
  </si>
  <si>
    <t>1909 · Exhibitor Map</t>
  </si>
  <si>
    <t>1910 · At-a-Glance Form</t>
  </si>
  <si>
    <t>1911 · Website [ATEGO Resources]</t>
  </si>
  <si>
    <t>1912 · Misc Publicity Materials Exp</t>
  </si>
  <si>
    <t>1900 · Publicity Materials - Other</t>
  </si>
  <si>
    <t>Total 1900 · Publicity Materials</t>
  </si>
  <si>
    <t>4000 · Mobile Workshops Exp</t>
  </si>
  <si>
    <t>4001 · Transportation Costs</t>
  </si>
  <si>
    <t>4002 · Food</t>
  </si>
  <si>
    <t>4003 · Misc Mobile Workshops Exp</t>
  </si>
  <si>
    <t>4000 · Mobile Workshops Exp - Other</t>
  </si>
  <si>
    <t>Total 4000 · Mobile Workshops Exp</t>
  </si>
  <si>
    <t>Total Expense</t>
  </si>
  <si>
    <t>Net Income</t>
  </si>
  <si>
    <t>305 · Baseball Game</t>
  </si>
  <si>
    <t>303.1 · Cars Land &amp; WOC Adult</t>
  </si>
  <si>
    <t>303.2 · Cars Land &amp; WOC Child under 18</t>
  </si>
  <si>
    <t>303 · Opening Reception Tickets - Other</t>
  </si>
  <si>
    <t>400 · Administrative Fees</t>
  </si>
  <si>
    <t>401 · Manual Registration Fee</t>
  </si>
  <si>
    <t>402 · Change Fee</t>
  </si>
  <si>
    <t>403 · Cancellation Fee</t>
  </si>
  <si>
    <t>400 · Administrative Fees - Other</t>
  </si>
  <si>
    <t>Total 400 · Administrative Fees</t>
  </si>
  <si>
    <t>503.1 · #1 R.E. Finance &amp; Proformas</t>
  </si>
  <si>
    <t>503.3 · #3 Mgmt. from the Ground Up</t>
  </si>
  <si>
    <t>503 · Pre-Conference Sessions - Other</t>
  </si>
  <si>
    <t>600 · CPF Scholarships</t>
  </si>
  <si>
    <t>600.1 · Student Backer</t>
  </si>
  <si>
    <t>600.2 · Scholarship Supporter</t>
  </si>
  <si>
    <t>600.3 · Student Advocate</t>
  </si>
  <si>
    <t>600.4 · Financial Aid Associate</t>
  </si>
  <si>
    <t>600.5 · Friend of CPF</t>
  </si>
  <si>
    <t>600.6 · CPF Donation - Other</t>
  </si>
  <si>
    <t>600 · CPF Scholarships - Other</t>
  </si>
  <si>
    <t>Total 600 · CPF Scholarships</t>
  </si>
  <si>
    <t>1304 · Carbon Offset</t>
  </si>
  <si>
    <t>4100 · Golf Tournament</t>
  </si>
  <si>
    <t>115 · Speaker - Ond Day</t>
  </si>
  <si>
    <t>303.3 · Opening Reception Only - Adult</t>
  </si>
  <si>
    <t>303.4 · Opening Reception Only Child under 18</t>
  </si>
  <si>
    <t>303.5 · Opening Reception, Cars Land &amp; WOC Adu</t>
  </si>
  <si>
    <t>303.6 · Opening Reception, Cars Land &amp; WOC Chi</t>
  </si>
  <si>
    <t>100 · Registration - Total Refunds All Categories</t>
  </si>
  <si>
    <t>1315 · Miscellaneous Post Conf Expense</t>
  </si>
  <si>
    <t>1311 · Pre-Conf Wksp Net Income [LI 503]</t>
  </si>
  <si>
    <t>1312 · CPF Scholarship [LI 600]</t>
  </si>
  <si>
    <t>1314 · Member Dues to Chapter [LI 502]</t>
  </si>
  <si>
    <t>15.00</t>
  </si>
  <si>
    <t>Breakfast/Break</t>
  </si>
  <si>
    <t>Power Outlet</t>
  </si>
  <si>
    <t>50.00</t>
  </si>
  <si>
    <t>200.00</t>
  </si>
  <si>
    <t>1308 · Registration Admin Fee [LI 400]</t>
  </si>
  <si>
    <t>Jan 1 - Dec 4,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</si>
</sst>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#%;\-#,##0.0#%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09C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165" fontId="2" fillId="0" borderId="0" xfId="0" applyNumberFormat="1" applyFont="1"/>
    <xf numFmtId="164" fontId="2" fillId="0" borderId="2" xfId="0" applyNumberFormat="1" applyFont="1" applyBorder="1"/>
    <xf numFmtId="165" fontId="2" fillId="0" borderId="2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2" fillId="0" borderId="3" xfId="0" applyNumberFormat="1" applyFont="1" applyBorder="1"/>
    <xf numFmtId="165" fontId="2" fillId="0" borderId="3" xfId="0" applyNumberFormat="1" applyFont="1" applyBorder="1"/>
    <xf numFmtId="164" fontId="1" fillId="0" borderId="5" xfId="0" applyNumberFormat="1" applyFont="1" applyBorder="1"/>
    <xf numFmtId="165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40" fontId="0" fillId="0" borderId="0" xfId="0" applyNumberFormat="1"/>
    <xf numFmtId="164" fontId="2" fillId="2" borderId="0" xfId="0" applyNumberFormat="1" applyFont="1" applyFill="1"/>
    <xf numFmtId="164" fontId="2" fillId="3" borderId="0" xfId="0" applyNumberFormat="1" applyFont="1" applyFill="1"/>
    <xf numFmtId="164" fontId="2" fillId="2" borderId="2" xfId="0" applyNumberFormat="1" applyFont="1" applyFill="1" applyBorder="1"/>
    <xf numFmtId="0" fontId="3" fillId="0" borderId="0" xfId="0" applyFont="1"/>
    <xf numFmtId="40" fontId="3" fillId="0" borderId="0" xfId="0" applyNumberFormat="1" applyFont="1"/>
    <xf numFmtId="40" fontId="3" fillId="0" borderId="0" xfId="0" applyNumberFormat="1" applyFont="1" applyAlignment="1">
      <alignment horizontal="right"/>
    </xf>
    <xf numFmtId="40" fontId="2" fillId="0" borderId="0" xfId="0" applyNumberFormat="1" applyFont="1" applyAlignment="1">
      <alignment horizontal="right"/>
    </xf>
    <xf numFmtId="40" fontId="2" fillId="0" borderId="0" xfId="0" applyNumberFormat="1" applyFont="1"/>
    <xf numFmtId="40" fontId="3" fillId="0" borderId="2" xfId="0" applyNumberFormat="1" applyFont="1" applyBorder="1"/>
    <xf numFmtId="40" fontId="3" fillId="0" borderId="0" xfId="0" applyNumberFormat="1" applyFont="1" applyBorder="1"/>
    <xf numFmtId="40" fontId="3" fillId="0" borderId="2" xfId="0" applyNumberFormat="1" applyFont="1" applyBorder="1" applyAlignment="1">
      <alignment horizontal="right"/>
    </xf>
    <xf numFmtId="40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590550</xdr:colOff>
          <xdr:row>1</xdr:row>
          <xdr:rowOff>28575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590550</xdr:colOff>
          <xdr:row>1</xdr:row>
          <xdr:rowOff>28575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194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F195" sqref="F195"/>
    </sheetView>
  </sheetViews>
  <sheetFormatPr defaultRowHeight="15" x14ac:dyDescent="0.25"/>
  <cols>
    <col min="1" max="3" width="0.7109375" style="17" customWidth="1"/>
    <col min="4" max="4" width="0.85546875" style="17" customWidth="1"/>
    <col min="5" max="5" width="1.85546875" style="17" customWidth="1"/>
    <col min="6" max="6" width="34" style="17" bestFit="1" customWidth="1"/>
    <col min="7" max="7" width="13.28515625" style="18" bestFit="1" customWidth="1"/>
    <col min="8" max="8" width="8.7109375" style="18" bestFit="1" customWidth="1"/>
    <col min="9" max="9" width="12" style="18" bestFit="1" customWidth="1"/>
    <col min="10" max="10" width="10.28515625" style="18" bestFit="1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2"/>
      <c r="H1" s="2"/>
      <c r="I1" s="2"/>
      <c r="J1" s="2"/>
    </row>
    <row r="2" spans="1:10" s="20" customFormat="1" ht="16.5" thickTop="1" thickBot="1" x14ac:dyDescent="0.3">
      <c r="A2" s="16"/>
      <c r="B2" s="16"/>
      <c r="C2" s="16"/>
      <c r="D2" s="16"/>
      <c r="E2" s="16"/>
      <c r="F2" s="16"/>
      <c r="G2" s="19" t="s">
        <v>199</v>
      </c>
      <c r="H2" s="19" t="s">
        <v>0</v>
      </c>
      <c r="I2" s="19" t="s">
        <v>1</v>
      </c>
      <c r="J2" s="19" t="s">
        <v>2</v>
      </c>
    </row>
    <row r="3" spans="1:10" ht="15.75" thickTop="1" x14ac:dyDescent="0.25">
      <c r="A3" s="1"/>
      <c r="B3" s="1"/>
      <c r="C3" s="1" t="s">
        <v>3</v>
      </c>
      <c r="D3" s="1"/>
      <c r="E3" s="1"/>
      <c r="F3" s="1"/>
      <c r="G3" s="3"/>
      <c r="H3" s="3"/>
      <c r="I3" s="3"/>
      <c r="J3" s="4"/>
    </row>
    <row r="4" spans="1:10" x14ac:dyDescent="0.25">
      <c r="A4" s="1"/>
      <c r="B4" s="1"/>
      <c r="C4" s="1"/>
      <c r="D4" s="1" t="s">
        <v>4</v>
      </c>
      <c r="E4" s="1"/>
      <c r="F4" s="1"/>
      <c r="G4" s="3"/>
      <c r="H4" s="3"/>
      <c r="I4" s="3"/>
      <c r="J4" s="4"/>
    </row>
    <row r="5" spans="1:10" x14ac:dyDescent="0.25">
      <c r="A5" s="1"/>
      <c r="B5" s="1"/>
      <c r="C5" s="1"/>
      <c r="D5" s="1"/>
      <c r="E5" s="1" t="s">
        <v>5</v>
      </c>
      <c r="F5" s="1"/>
      <c r="G5" s="3">
        <v>213000</v>
      </c>
      <c r="H5" s="3">
        <v>256950</v>
      </c>
      <c r="I5" s="3">
        <f t="shared" ref="I5:I21" si="0">ROUND((G5-H5),5)</f>
        <v>-43950</v>
      </c>
      <c r="J5" s="4">
        <f t="shared" ref="J5:J21" si="1">ROUND(IF(H5=0, IF(G5=0, 0, 1), G5/H5),5)</f>
        <v>0.82896000000000003</v>
      </c>
    </row>
    <row r="6" spans="1:10" x14ac:dyDescent="0.25">
      <c r="A6" s="1"/>
      <c r="B6" s="1"/>
      <c r="C6" s="1"/>
      <c r="D6" s="1"/>
      <c r="E6" s="1" t="s">
        <v>6</v>
      </c>
      <c r="F6" s="1"/>
      <c r="G6" s="3">
        <v>93175</v>
      </c>
      <c r="H6" s="3">
        <v>35625</v>
      </c>
      <c r="I6" s="3">
        <f t="shared" si="0"/>
        <v>57550</v>
      </c>
      <c r="J6" s="4">
        <f t="shared" si="1"/>
        <v>2.61544</v>
      </c>
    </row>
    <row r="7" spans="1:10" x14ac:dyDescent="0.25">
      <c r="A7" s="1"/>
      <c r="B7" s="1"/>
      <c r="C7" s="1"/>
      <c r="D7" s="1"/>
      <c r="E7" s="1" t="s">
        <v>7</v>
      </c>
      <c r="F7" s="1"/>
      <c r="G7" s="3">
        <v>39000</v>
      </c>
      <c r="H7" s="3">
        <v>15000</v>
      </c>
      <c r="I7" s="3">
        <f t="shared" si="0"/>
        <v>24000</v>
      </c>
      <c r="J7" s="4">
        <f t="shared" si="1"/>
        <v>2.6</v>
      </c>
    </row>
    <row r="8" spans="1:10" x14ac:dyDescent="0.25">
      <c r="A8" s="1"/>
      <c r="B8" s="1"/>
      <c r="C8" s="1"/>
      <c r="D8" s="1"/>
      <c r="E8" s="1" t="s">
        <v>8</v>
      </c>
      <c r="F8" s="1"/>
      <c r="G8" s="3">
        <v>17925</v>
      </c>
      <c r="H8" s="3">
        <v>10500</v>
      </c>
      <c r="I8" s="3">
        <f t="shared" si="0"/>
        <v>7425</v>
      </c>
      <c r="J8" s="4">
        <f t="shared" si="1"/>
        <v>1.7071400000000001</v>
      </c>
    </row>
    <row r="9" spans="1:10" x14ac:dyDescent="0.25">
      <c r="A9" s="1"/>
      <c r="B9" s="1"/>
      <c r="C9" s="1"/>
      <c r="D9" s="1"/>
      <c r="E9" s="1" t="s">
        <v>9</v>
      </c>
      <c r="F9" s="1"/>
      <c r="G9" s="3">
        <v>13650</v>
      </c>
      <c r="H9" s="3">
        <v>6600</v>
      </c>
      <c r="I9" s="3">
        <f t="shared" si="0"/>
        <v>7050</v>
      </c>
      <c r="J9" s="4">
        <f t="shared" si="1"/>
        <v>2.0681799999999999</v>
      </c>
    </row>
    <row r="10" spans="1:10" x14ac:dyDescent="0.25">
      <c r="A10" s="1"/>
      <c r="B10" s="1"/>
      <c r="C10" s="1"/>
      <c r="D10" s="1"/>
      <c r="E10" s="1" t="s">
        <v>10</v>
      </c>
      <c r="F10" s="1"/>
      <c r="G10" s="3">
        <v>9450</v>
      </c>
      <c r="H10" s="3">
        <v>11500</v>
      </c>
      <c r="I10" s="3">
        <f t="shared" si="0"/>
        <v>-2050</v>
      </c>
      <c r="J10" s="4">
        <f t="shared" si="1"/>
        <v>0.82174000000000003</v>
      </c>
    </row>
    <row r="11" spans="1:10" x14ac:dyDescent="0.25">
      <c r="A11" s="1"/>
      <c r="B11" s="1"/>
      <c r="C11" s="1"/>
      <c r="D11" s="1"/>
      <c r="E11" s="1" t="s">
        <v>11</v>
      </c>
      <c r="F11" s="1"/>
      <c r="G11" s="3">
        <v>24475</v>
      </c>
      <c r="H11" s="3">
        <v>8250</v>
      </c>
      <c r="I11" s="3">
        <f t="shared" si="0"/>
        <v>16225</v>
      </c>
      <c r="J11" s="4">
        <f t="shared" si="1"/>
        <v>2.9666700000000001</v>
      </c>
    </row>
    <row r="12" spans="1:10" x14ac:dyDescent="0.25">
      <c r="A12" s="1"/>
      <c r="B12" s="1"/>
      <c r="C12" s="1"/>
      <c r="D12" s="1"/>
      <c r="E12" s="1" t="s">
        <v>12</v>
      </c>
      <c r="F12" s="1"/>
      <c r="G12" s="3">
        <v>15050</v>
      </c>
      <c r="H12" s="3">
        <v>4200</v>
      </c>
      <c r="I12" s="3">
        <f t="shared" si="0"/>
        <v>10850</v>
      </c>
      <c r="J12" s="4">
        <f t="shared" si="1"/>
        <v>3.5833300000000001</v>
      </c>
    </row>
    <row r="13" spans="1:10" x14ac:dyDescent="0.25">
      <c r="A13" s="1"/>
      <c r="B13" s="1"/>
      <c r="C13" s="1"/>
      <c r="D13" s="1"/>
      <c r="E13" s="1" t="s">
        <v>13</v>
      </c>
      <c r="F13" s="1"/>
      <c r="G13" s="3">
        <v>6000</v>
      </c>
      <c r="H13" s="3">
        <v>4500</v>
      </c>
      <c r="I13" s="3">
        <f t="shared" si="0"/>
        <v>1500</v>
      </c>
      <c r="J13" s="4">
        <f t="shared" si="1"/>
        <v>1.3333299999999999</v>
      </c>
    </row>
    <row r="14" spans="1:10" x14ac:dyDescent="0.25">
      <c r="A14" s="1"/>
      <c r="B14" s="1"/>
      <c r="C14" s="1"/>
      <c r="D14" s="1"/>
      <c r="E14" s="1" t="s">
        <v>14</v>
      </c>
      <c r="F14" s="1"/>
      <c r="G14" s="3">
        <v>1400</v>
      </c>
      <c r="H14" s="3">
        <v>3000</v>
      </c>
      <c r="I14" s="3">
        <f t="shared" si="0"/>
        <v>-1600</v>
      </c>
      <c r="J14" s="4">
        <f t="shared" si="1"/>
        <v>0.46666999999999997</v>
      </c>
    </row>
    <row r="15" spans="1:10" x14ac:dyDescent="0.25">
      <c r="A15" s="1"/>
      <c r="B15" s="1"/>
      <c r="C15" s="1"/>
      <c r="D15" s="1"/>
      <c r="E15" s="1" t="s">
        <v>15</v>
      </c>
      <c r="F15" s="1"/>
      <c r="G15" s="3">
        <v>20475</v>
      </c>
      <c r="H15" s="3">
        <v>3250</v>
      </c>
      <c r="I15" s="3">
        <f t="shared" si="0"/>
        <v>17225</v>
      </c>
      <c r="J15" s="4">
        <f t="shared" si="1"/>
        <v>6.3</v>
      </c>
    </row>
    <row r="16" spans="1:10" x14ac:dyDescent="0.25">
      <c r="A16" s="1"/>
      <c r="B16" s="1"/>
      <c r="C16" s="1"/>
      <c r="D16" s="1"/>
      <c r="E16" s="1" t="s">
        <v>16</v>
      </c>
      <c r="F16" s="1"/>
      <c r="G16" s="3">
        <v>1350</v>
      </c>
      <c r="H16" s="3">
        <v>4050</v>
      </c>
      <c r="I16" s="3">
        <f t="shared" si="0"/>
        <v>-2700</v>
      </c>
      <c r="J16" s="4">
        <f t="shared" si="1"/>
        <v>0.33333000000000002</v>
      </c>
    </row>
    <row r="17" spans="1:10" x14ac:dyDescent="0.25">
      <c r="A17" s="1"/>
      <c r="B17" s="1"/>
      <c r="C17" s="1"/>
      <c r="D17" s="1"/>
      <c r="E17" s="1" t="s">
        <v>17</v>
      </c>
      <c r="F17" s="1"/>
      <c r="G17" s="3">
        <v>3375</v>
      </c>
      <c r="H17" s="3">
        <v>0</v>
      </c>
      <c r="I17" s="3">
        <f t="shared" si="0"/>
        <v>3375</v>
      </c>
      <c r="J17" s="4">
        <f t="shared" si="1"/>
        <v>1</v>
      </c>
    </row>
    <row r="18" spans="1:10" x14ac:dyDescent="0.25">
      <c r="A18" s="1"/>
      <c r="B18" s="1"/>
      <c r="C18" s="1"/>
      <c r="D18" s="1"/>
      <c r="E18" s="1" t="s">
        <v>18</v>
      </c>
      <c r="F18" s="1"/>
      <c r="G18" s="3">
        <v>48360</v>
      </c>
      <c r="H18" s="3">
        <v>19500</v>
      </c>
      <c r="I18" s="3">
        <f t="shared" si="0"/>
        <v>28860</v>
      </c>
      <c r="J18" s="4">
        <f t="shared" si="1"/>
        <v>2.48</v>
      </c>
    </row>
    <row r="19" spans="1:10" x14ac:dyDescent="0.25">
      <c r="A19" s="1"/>
      <c r="B19" s="1"/>
      <c r="C19" s="1"/>
      <c r="D19" s="1"/>
      <c r="E19" s="1" t="s">
        <v>183</v>
      </c>
      <c r="F19" s="1"/>
      <c r="G19" s="3">
        <v>8000</v>
      </c>
      <c r="H19" s="3">
        <v>4680</v>
      </c>
      <c r="I19" s="3">
        <f t="shared" si="0"/>
        <v>3320</v>
      </c>
      <c r="J19" s="4">
        <f t="shared" si="1"/>
        <v>1.7094</v>
      </c>
    </row>
    <row r="20" spans="1:10" ht="15.75" thickBot="1" x14ac:dyDescent="0.3">
      <c r="A20" s="1"/>
      <c r="B20" s="1"/>
      <c r="C20" s="1"/>
      <c r="D20" s="1"/>
      <c r="E20" s="1" t="s">
        <v>188</v>
      </c>
      <c r="F20" s="1"/>
      <c r="G20" s="5">
        <v>-11206.5</v>
      </c>
      <c r="H20" s="5">
        <v>0</v>
      </c>
      <c r="I20" s="5">
        <f t="shared" si="0"/>
        <v>-11206.5</v>
      </c>
      <c r="J20" s="6">
        <f t="shared" si="1"/>
        <v>1</v>
      </c>
    </row>
    <row r="21" spans="1:10" x14ac:dyDescent="0.25">
      <c r="A21" s="1"/>
      <c r="B21" s="1"/>
      <c r="C21" s="1"/>
      <c r="D21" s="1" t="s">
        <v>19</v>
      </c>
      <c r="E21" s="1"/>
      <c r="F21" s="1"/>
      <c r="G21" s="3">
        <f>ROUND(SUM(G4:G20),5)</f>
        <v>503478.5</v>
      </c>
      <c r="H21" s="3">
        <f>ROUND(SUM(H4:H20),5)</f>
        <v>387605</v>
      </c>
      <c r="I21" s="3">
        <f t="shared" si="0"/>
        <v>115873.5</v>
      </c>
      <c r="J21" s="4">
        <f t="shared" si="1"/>
        <v>1.29895</v>
      </c>
    </row>
    <row r="22" spans="1:10" ht="30" customHeight="1" x14ac:dyDescent="0.25">
      <c r="A22" s="1"/>
      <c r="B22" s="1"/>
      <c r="C22" s="1"/>
      <c r="D22" s="1" t="s">
        <v>20</v>
      </c>
      <c r="E22" s="1"/>
      <c r="F22" s="1"/>
      <c r="G22" s="3"/>
      <c r="H22" s="3"/>
      <c r="I22" s="3"/>
      <c r="J22" s="4"/>
    </row>
    <row r="23" spans="1:10" x14ac:dyDescent="0.25">
      <c r="A23" s="1"/>
      <c r="B23" s="1"/>
      <c r="C23" s="1"/>
      <c r="D23" s="1"/>
      <c r="E23" s="1" t="s">
        <v>21</v>
      </c>
      <c r="F23" s="1"/>
      <c r="G23" s="3">
        <v>7500</v>
      </c>
      <c r="H23" s="3">
        <v>30000</v>
      </c>
      <c r="I23" s="3">
        <f t="shared" ref="I23:I48" si="2">ROUND((G23-H23),5)</f>
        <v>-22500</v>
      </c>
      <c r="J23" s="4">
        <f t="shared" ref="J23:J48" si="3">ROUND(IF(H23=0, IF(G23=0, 0, 1), G23/H23),5)</f>
        <v>0.25</v>
      </c>
    </row>
    <row r="24" spans="1:10" x14ac:dyDescent="0.25">
      <c r="A24" s="1"/>
      <c r="B24" s="1"/>
      <c r="C24" s="1"/>
      <c r="D24" s="1"/>
      <c r="E24" s="1" t="s">
        <v>22</v>
      </c>
      <c r="F24" s="1"/>
      <c r="G24" s="3">
        <v>5000</v>
      </c>
      <c r="H24" s="3">
        <v>10000</v>
      </c>
      <c r="I24" s="3">
        <f t="shared" si="2"/>
        <v>-5000</v>
      </c>
      <c r="J24" s="4">
        <f t="shared" si="3"/>
        <v>0.5</v>
      </c>
    </row>
    <row r="25" spans="1:10" x14ac:dyDescent="0.25">
      <c r="A25" s="1"/>
      <c r="B25" s="1"/>
      <c r="C25" s="1"/>
      <c r="D25" s="1"/>
      <c r="E25" s="1" t="s">
        <v>23</v>
      </c>
      <c r="F25" s="1"/>
      <c r="G25" s="3">
        <v>10000</v>
      </c>
      <c r="H25" s="3">
        <v>2000</v>
      </c>
      <c r="I25" s="3">
        <f t="shared" si="2"/>
        <v>8000</v>
      </c>
      <c r="J25" s="4">
        <f t="shared" si="3"/>
        <v>5</v>
      </c>
    </row>
    <row r="26" spans="1:10" x14ac:dyDescent="0.25">
      <c r="A26" s="1"/>
      <c r="B26" s="1"/>
      <c r="C26" s="1"/>
      <c r="D26" s="1"/>
      <c r="E26" s="1" t="s">
        <v>24</v>
      </c>
      <c r="F26" s="1"/>
      <c r="G26" s="3">
        <v>0</v>
      </c>
      <c r="H26" s="3">
        <v>5000</v>
      </c>
      <c r="I26" s="3">
        <f t="shared" si="2"/>
        <v>-5000</v>
      </c>
      <c r="J26" s="4">
        <f t="shared" si="3"/>
        <v>0</v>
      </c>
    </row>
    <row r="27" spans="1:10" x14ac:dyDescent="0.25">
      <c r="A27" s="1"/>
      <c r="B27" s="1"/>
      <c r="C27" s="1"/>
      <c r="D27" s="1"/>
      <c r="E27" s="1" t="s">
        <v>25</v>
      </c>
      <c r="F27" s="1"/>
      <c r="G27" s="3">
        <v>0</v>
      </c>
      <c r="H27" s="3">
        <v>16000</v>
      </c>
      <c r="I27" s="3">
        <f t="shared" si="2"/>
        <v>-16000</v>
      </c>
      <c r="J27" s="4">
        <f t="shared" si="3"/>
        <v>0</v>
      </c>
    </row>
    <row r="28" spans="1:10" x14ac:dyDescent="0.25">
      <c r="A28" s="1"/>
      <c r="B28" s="1"/>
      <c r="C28" s="1"/>
      <c r="D28" s="1"/>
      <c r="E28" s="1" t="s">
        <v>26</v>
      </c>
      <c r="F28" s="1"/>
      <c r="G28" s="3">
        <v>0</v>
      </c>
      <c r="H28" s="3">
        <v>16000</v>
      </c>
      <c r="I28" s="3">
        <f t="shared" si="2"/>
        <v>-16000</v>
      </c>
      <c r="J28" s="4">
        <f t="shared" si="3"/>
        <v>0</v>
      </c>
    </row>
    <row r="29" spans="1:10" x14ac:dyDescent="0.25">
      <c r="A29" s="1"/>
      <c r="B29" s="1"/>
      <c r="C29" s="1"/>
      <c r="D29" s="1"/>
      <c r="E29" s="1" t="s">
        <v>27</v>
      </c>
      <c r="F29" s="1"/>
      <c r="G29" s="3">
        <v>1500</v>
      </c>
      <c r="H29" s="3">
        <v>0</v>
      </c>
      <c r="I29" s="3">
        <f t="shared" si="2"/>
        <v>1500</v>
      </c>
      <c r="J29" s="4">
        <f t="shared" si="3"/>
        <v>1</v>
      </c>
    </row>
    <row r="30" spans="1:10" x14ac:dyDescent="0.25">
      <c r="A30" s="1"/>
      <c r="B30" s="1"/>
      <c r="C30" s="1"/>
      <c r="D30" s="1"/>
      <c r="E30" s="1" t="s">
        <v>28</v>
      </c>
      <c r="F30" s="1"/>
      <c r="G30" s="3">
        <v>1000</v>
      </c>
      <c r="H30" s="3">
        <v>0</v>
      </c>
      <c r="I30" s="3">
        <f t="shared" si="2"/>
        <v>1000</v>
      </c>
      <c r="J30" s="4">
        <f t="shared" si="3"/>
        <v>1</v>
      </c>
    </row>
    <row r="31" spans="1:10" x14ac:dyDescent="0.25">
      <c r="A31" s="1"/>
      <c r="B31" s="1"/>
      <c r="C31" s="1"/>
      <c r="D31" s="1"/>
      <c r="E31" s="1" t="s">
        <v>29</v>
      </c>
      <c r="F31" s="1"/>
      <c r="G31" s="3">
        <v>0</v>
      </c>
      <c r="H31" s="3">
        <v>5000</v>
      </c>
      <c r="I31" s="3">
        <f t="shared" si="2"/>
        <v>-5000</v>
      </c>
      <c r="J31" s="4">
        <f t="shared" si="3"/>
        <v>0</v>
      </c>
    </row>
    <row r="32" spans="1:10" x14ac:dyDescent="0.25">
      <c r="A32" s="1"/>
      <c r="B32" s="1"/>
      <c r="C32" s="1"/>
      <c r="D32" s="1"/>
      <c r="E32" s="1" t="s">
        <v>30</v>
      </c>
      <c r="F32" s="1"/>
      <c r="G32" s="3">
        <v>1000</v>
      </c>
      <c r="H32" s="3">
        <v>12000</v>
      </c>
      <c r="I32" s="3">
        <f t="shared" si="2"/>
        <v>-11000</v>
      </c>
      <c r="J32" s="4">
        <f t="shared" si="3"/>
        <v>8.3330000000000001E-2</v>
      </c>
    </row>
    <row r="33" spans="1:10" x14ac:dyDescent="0.25">
      <c r="A33" s="1"/>
      <c r="B33" s="1"/>
      <c r="C33" s="1"/>
      <c r="D33" s="1"/>
      <c r="E33" s="1" t="s">
        <v>31</v>
      </c>
      <c r="F33" s="1"/>
      <c r="G33" s="3">
        <v>750</v>
      </c>
      <c r="H33" s="3">
        <v>2500</v>
      </c>
      <c r="I33" s="3">
        <f t="shared" si="2"/>
        <v>-1750</v>
      </c>
      <c r="J33" s="4">
        <f t="shared" si="3"/>
        <v>0.3</v>
      </c>
    </row>
    <row r="34" spans="1:10" x14ac:dyDescent="0.25">
      <c r="A34" s="1"/>
      <c r="B34" s="1"/>
      <c r="C34" s="1"/>
      <c r="D34" s="1"/>
      <c r="E34" s="1" t="s">
        <v>32</v>
      </c>
      <c r="F34" s="1"/>
      <c r="G34" s="3">
        <v>0</v>
      </c>
      <c r="H34" s="3">
        <v>8000</v>
      </c>
      <c r="I34" s="3">
        <f t="shared" si="2"/>
        <v>-8000</v>
      </c>
      <c r="J34" s="4">
        <f t="shared" si="3"/>
        <v>0</v>
      </c>
    </row>
    <row r="35" spans="1:10" x14ac:dyDescent="0.25">
      <c r="A35" s="1"/>
      <c r="B35" s="1"/>
      <c r="C35" s="1"/>
      <c r="D35" s="1"/>
      <c r="E35" s="1" t="s">
        <v>33</v>
      </c>
      <c r="F35" s="1"/>
      <c r="G35" s="3">
        <v>50000</v>
      </c>
      <c r="H35" s="3">
        <v>38000</v>
      </c>
      <c r="I35" s="3">
        <f t="shared" si="2"/>
        <v>12000</v>
      </c>
      <c r="J35" s="4">
        <f t="shared" si="3"/>
        <v>1.31579</v>
      </c>
    </row>
    <row r="36" spans="1:10" x14ac:dyDescent="0.25">
      <c r="A36" s="1"/>
      <c r="B36" s="1"/>
      <c r="C36" s="1"/>
      <c r="D36" s="1"/>
      <c r="E36" s="1" t="s">
        <v>34</v>
      </c>
      <c r="F36" s="1"/>
      <c r="G36" s="3">
        <v>10500</v>
      </c>
      <c r="H36" s="3">
        <v>10000</v>
      </c>
      <c r="I36" s="3">
        <f t="shared" si="2"/>
        <v>500</v>
      </c>
      <c r="J36" s="4">
        <f t="shared" si="3"/>
        <v>1.05</v>
      </c>
    </row>
    <row r="37" spans="1:10" x14ac:dyDescent="0.25">
      <c r="A37" s="1"/>
      <c r="B37" s="1"/>
      <c r="C37" s="1"/>
      <c r="D37" s="1"/>
      <c r="E37" s="1" t="s">
        <v>35</v>
      </c>
      <c r="F37" s="1"/>
      <c r="G37" s="3">
        <v>450</v>
      </c>
      <c r="H37" s="3">
        <v>0</v>
      </c>
      <c r="I37" s="3">
        <f t="shared" si="2"/>
        <v>450</v>
      </c>
      <c r="J37" s="4">
        <f t="shared" si="3"/>
        <v>1</v>
      </c>
    </row>
    <row r="38" spans="1:10" x14ac:dyDescent="0.25">
      <c r="A38" s="1"/>
      <c r="B38" s="1"/>
      <c r="C38" s="1"/>
      <c r="D38" s="1"/>
      <c r="E38" s="1" t="s">
        <v>36</v>
      </c>
      <c r="F38" s="1"/>
      <c r="G38" s="3">
        <v>6000</v>
      </c>
      <c r="H38" s="3">
        <v>11000</v>
      </c>
      <c r="I38" s="3">
        <f t="shared" si="2"/>
        <v>-5000</v>
      </c>
      <c r="J38" s="4">
        <f t="shared" si="3"/>
        <v>0.54544999999999999</v>
      </c>
    </row>
    <row r="39" spans="1:10" x14ac:dyDescent="0.25">
      <c r="A39" s="1"/>
      <c r="B39" s="1"/>
      <c r="C39" s="1"/>
      <c r="D39" s="1"/>
      <c r="E39" s="1" t="s">
        <v>37</v>
      </c>
      <c r="F39" s="1"/>
      <c r="G39" s="3">
        <v>750</v>
      </c>
      <c r="H39" s="3">
        <v>11000</v>
      </c>
      <c r="I39" s="3">
        <f t="shared" si="2"/>
        <v>-10250</v>
      </c>
      <c r="J39" s="4">
        <f t="shared" si="3"/>
        <v>6.8180000000000004E-2</v>
      </c>
    </row>
    <row r="40" spans="1:10" x14ac:dyDescent="0.25">
      <c r="A40" s="1"/>
      <c r="B40" s="1"/>
      <c r="C40" s="1"/>
      <c r="D40" s="1"/>
      <c r="E40" s="1" t="s">
        <v>38</v>
      </c>
      <c r="F40" s="1"/>
      <c r="G40" s="3">
        <v>1000</v>
      </c>
      <c r="H40" s="3">
        <v>2500</v>
      </c>
      <c r="I40" s="3">
        <f t="shared" si="2"/>
        <v>-1500</v>
      </c>
      <c r="J40" s="4">
        <f t="shared" si="3"/>
        <v>0.4</v>
      </c>
    </row>
    <row r="41" spans="1:10" x14ac:dyDescent="0.25">
      <c r="A41" s="1"/>
      <c r="B41" s="1"/>
      <c r="C41" s="1"/>
      <c r="D41" s="1"/>
      <c r="E41" s="1" t="s">
        <v>39</v>
      </c>
      <c r="F41" s="1"/>
      <c r="G41" s="3">
        <v>5000</v>
      </c>
      <c r="H41" s="3">
        <v>10000</v>
      </c>
      <c r="I41" s="3">
        <f t="shared" si="2"/>
        <v>-5000</v>
      </c>
      <c r="J41" s="4">
        <f t="shared" si="3"/>
        <v>0.5</v>
      </c>
    </row>
    <row r="42" spans="1:10" x14ac:dyDescent="0.25">
      <c r="A42" s="1"/>
      <c r="B42" s="1"/>
      <c r="C42" s="1"/>
      <c r="D42" s="1"/>
      <c r="E42" s="1" t="s">
        <v>40</v>
      </c>
      <c r="F42" s="1"/>
      <c r="G42" s="3">
        <v>1000</v>
      </c>
      <c r="H42" s="3">
        <v>2500</v>
      </c>
      <c r="I42" s="3">
        <f t="shared" si="2"/>
        <v>-1500</v>
      </c>
      <c r="J42" s="4">
        <f t="shared" si="3"/>
        <v>0.4</v>
      </c>
    </row>
    <row r="43" spans="1:10" x14ac:dyDescent="0.25">
      <c r="A43" s="1"/>
      <c r="B43" s="1"/>
      <c r="C43" s="1"/>
      <c r="D43" s="1"/>
      <c r="E43" s="1" t="s">
        <v>41</v>
      </c>
      <c r="F43" s="1"/>
      <c r="G43" s="3">
        <v>1000</v>
      </c>
      <c r="H43" s="3">
        <v>0</v>
      </c>
      <c r="I43" s="3">
        <f t="shared" si="2"/>
        <v>1000</v>
      </c>
      <c r="J43" s="4">
        <f t="shared" si="3"/>
        <v>1</v>
      </c>
    </row>
    <row r="44" spans="1:10" x14ac:dyDescent="0.25">
      <c r="A44" s="1"/>
      <c r="B44" s="1"/>
      <c r="C44" s="1"/>
      <c r="D44" s="1"/>
      <c r="E44" s="1" t="s">
        <v>42</v>
      </c>
      <c r="F44" s="1"/>
      <c r="G44" s="3">
        <v>3400</v>
      </c>
      <c r="H44" s="3">
        <v>9500</v>
      </c>
      <c r="I44" s="3">
        <f t="shared" si="2"/>
        <v>-6100</v>
      </c>
      <c r="J44" s="4">
        <f t="shared" si="3"/>
        <v>0.35788999999999999</v>
      </c>
    </row>
    <row r="45" spans="1:10" x14ac:dyDescent="0.25">
      <c r="A45" s="1"/>
      <c r="B45" s="1"/>
      <c r="C45" s="1"/>
      <c r="D45" s="1"/>
      <c r="E45" s="1" t="s">
        <v>43</v>
      </c>
      <c r="F45" s="1"/>
      <c r="G45" s="3">
        <v>300</v>
      </c>
      <c r="H45" s="3">
        <v>0</v>
      </c>
      <c r="I45" s="3">
        <f t="shared" si="2"/>
        <v>300</v>
      </c>
      <c r="J45" s="4">
        <f t="shared" si="3"/>
        <v>1</v>
      </c>
    </row>
    <row r="46" spans="1:10" x14ac:dyDescent="0.25">
      <c r="A46" s="1"/>
      <c r="B46" s="1"/>
      <c r="C46" s="1"/>
      <c r="D46" s="1"/>
      <c r="E46" s="1" t="s">
        <v>44</v>
      </c>
      <c r="F46" s="1"/>
      <c r="G46" s="3">
        <v>0</v>
      </c>
      <c r="H46" s="3">
        <v>0</v>
      </c>
      <c r="I46" s="3">
        <f t="shared" si="2"/>
        <v>0</v>
      </c>
      <c r="J46" s="4">
        <f t="shared" si="3"/>
        <v>0</v>
      </c>
    </row>
    <row r="47" spans="1:10" ht="15.75" thickBot="1" x14ac:dyDescent="0.3">
      <c r="A47" s="1"/>
      <c r="B47" s="1"/>
      <c r="C47" s="1"/>
      <c r="D47" s="1"/>
      <c r="E47" s="1" t="s">
        <v>45</v>
      </c>
      <c r="F47" s="1"/>
      <c r="G47" s="5">
        <v>250</v>
      </c>
      <c r="H47" s="5">
        <v>0</v>
      </c>
      <c r="I47" s="5">
        <f t="shared" si="2"/>
        <v>250</v>
      </c>
      <c r="J47" s="6">
        <f t="shared" si="3"/>
        <v>1</v>
      </c>
    </row>
    <row r="48" spans="1:10" x14ac:dyDescent="0.25">
      <c r="A48" s="1"/>
      <c r="B48" s="1"/>
      <c r="C48" s="1"/>
      <c r="D48" s="1" t="s">
        <v>46</v>
      </c>
      <c r="E48" s="1"/>
      <c r="F48" s="1"/>
      <c r="G48" s="3">
        <f>ROUND(SUM(G22:G47),5)</f>
        <v>106400</v>
      </c>
      <c r="H48" s="3">
        <f>ROUND(SUM(H22:H47),5)</f>
        <v>201000</v>
      </c>
      <c r="I48" s="3">
        <f t="shared" si="2"/>
        <v>-94600</v>
      </c>
      <c r="J48" s="4">
        <f t="shared" si="3"/>
        <v>0.52934999999999999</v>
      </c>
    </row>
    <row r="49" spans="1:10" ht="30" customHeight="1" x14ac:dyDescent="0.25">
      <c r="A49" s="1"/>
      <c r="B49" s="1"/>
      <c r="C49" s="1"/>
      <c r="D49" s="1" t="s">
        <v>47</v>
      </c>
      <c r="E49" s="1"/>
      <c r="F49" s="1"/>
      <c r="G49" s="3"/>
      <c r="H49" s="3"/>
      <c r="I49" s="3"/>
      <c r="J49" s="4"/>
    </row>
    <row r="50" spans="1:10" x14ac:dyDescent="0.25">
      <c r="A50" s="1"/>
      <c r="B50" s="1"/>
      <c r="C50" s="1"/>
      <c r="D50" s="1"/>
      <c r="E50" s="1" t="s">
        <v>48</v>
      </c>
      <c r="F50" s="1"/>
      <c r="G50" s="3">
        <v>6355</v>
      </c>
      <c r="H50" s="3">
        <v>5000</v>
      </c>
      <c r="I50" s="3">
        <f>ROUND((G50-H50),5)</f>
        <v>1355</v>
      </c>
      <c r="J50" s="4">
        <f>ROUND(IF(H50=0, IF(G50=0, 0, 1), G50/H50),5)</f>
        <v>1.2709999999999999</v>
      </c>
    </row>
    <row r="51" spans="1:10" x14ac:dyDescent="0.25">
      <c r="A51" s="1"/>
      <c r="B51" s="1"/>
      <c r="C51" s="1"/>
      <c r="D51" s="1"/>
      <c r="E51" s="1" t="s">
        <v>49</v>
      </c>
      <c r="F51" s="1"/>
      <c r="G51" s="3">
        <v>2580</v>
      </c>
      <c r="H51" s="3">
        <v>1500</v>
      </c>
      <c r="I51" s="3">
        <f>ROUND((G51-H51),5)</f>
        <v>1080</v>
      </c>
      <c r="J51" s="4">
        <f>ROUND(IF(H51=0, IF(G51=0, 0, 1), G51/H51),5)</f>
        <v>1.72</v>
      </c>
    </row>
    <row r="52" spans="1:10" x14ac:dyDescent="0.25">
      <c r="A52" s="1"/>
      <c r="B52" s="1"/>
      <c r="C52" s="1"/>
      <c r="D52" s="1"/>
      <c r="E52" s="1" t="s">
        <v>50</v>
      </c>
      <c r="F52" s="1"/>
      <c r="G52" s="3"/>
      <c r="H52" s="3"/>
      <c r="I52" s="3"/>
      <c r="J52" s="4"/>
    </row>
    <row r="53" spans="1:10" x14ac:dyDescent="0.25">
      <c r="A53" s="1"/>
      <c r="B53" s="1"/>
      <c r="C53" s="1"/>
      <c r="D53" s="1"/>
      <c r="E53" s="1"/>
      <c r="F53" s="1" t="s">
        <v>160</v>
      </c>
      <c r="G53" s="3">
        <v>9050</v>
      </c>
      <c r="H53" s="3">
        <v>0</v>
      </c>
      <c r="I53" s="3">
        <f t="shared" ref="I53:I64" si="4">ROUND((G53-H53),5)</f>
        <v>9050</v>
      </c>
      <c r="J53" s="4">
        <f t="shared" ref="J53:J64" si="5">ROUND(IF(H53=0, IF(G53=0, 0, 1), G53/H53),5)</f>
        <v>1</v>
      </c>
    </row>
    <row r="54" spans="1:10" x14ac:dyDescent="0.25">
      <c r="A54" s="1"/>
      <c r="B54" s="1"/>
      <c r="C54" s="1"/>
      <c r="D54" s="1"/>
      <c r="E54" s="1"/>
      <c r="F54" s="1" t="s">
        <v>161</v>
      </c>
      <c r="G54" s="3">
        <v>1400</v>
      </c>
      <c r="H54" s="3">
        <v>0</v>
      </c>
      <c r="I54" s="3">
        <f t="shared" si="4"/>
        <v>1400</v>
      </c>
      <c r="J54" s="4">
        <f t="shared" si="5"/>
        <v>1</v>
      </c>
    </row>
    <row r="55" spans="1:10" x14ac:dyDescent="0.25">
      <c r="A55" s="1"/>
      <c r="B55" s="1"/>
      <c r="C55" s="1"/>
      <c r="D55" s="1"/>
      <c r="E55" s="1"/>
      <c r="F55" s="1" t="s">
        <v>184</v>
      </c>
      <c r="G55" s="3">
        <v>765</v>
      </c>
      <c r="H55" s="3">
        <v>0</v>
      </c>
      <c r="I55" s="3">
        <f t="shared" si="4"/>
        <v>765</v>
      </c>
      <c r="J55" s="4">
        <f t="shared" si="5"/>
        <v>1</v>
      </c>
    </row>
    <row r="56" spans="1:10" x14ac:dyDescent="0.25">
      <c r="A56" s="1"/>
      <c r="B56" s="1"/>
      <c r="C56" s="1"/>
      <c r="D56" s="1"/>
      <c r="E56" s="1"/>
      <c r="F56" s="1" t="s">
        <v>185</v>
      </c>
      <c r="G56" s="3">
        <v>0</v>
      </c>
      <c r="H56" s="3">
        <v>0</v>
      </c>
      <c r="I56" s="3">
        <f t="shared" si="4"/>
        <v>0</v>
      </c>
      <c r="J56" s="4">
        <f t="shared" si="5"/>
        <v>0</v>
      </c>
    </row>
    <row r="57" spans="1:10" x14ac:dyDescent="0.25">
      <c r="A57" s="1"/>
      <c r="B57" s="1"/>
      <c r="C57" s="1"/>
      <c r="D57" s="1"/>
      <c r="E57" s="1"/>
      <c r="F57" s="1" t="s">
        <v>186</v>
      </c>
      <c r="G57" s="3">
        <v>7150</v>
      </c>
      <c r="H57" s="3">
        <v>0</v>
      </c>
      <c r="I57" s="3">
        <f t="shared" si="4"/>
        <v>7150</v>
      </c>
      <c r="J57" s="4">
        <f t="shared" si="5"/>
        <v>1</v>
      </c>
    </row>
    <row r="58" spans="1:10" x14ac:dyDescent="0.25">
      <c r="A58" s="1"/>
      <c r="B58" s="1"/>
      <c r="C58" s="1"/>
      <c r="D58" s="1"/>
      <c r="E58" s="1"/>
      <c r="F58" s="1" t="s">
        <v>187</v>
      </c>
      <c r="G58" s="3">
        <v>715</v>
      </c>
      <c r="H58" s="3">
        <v>0</v>
      </c>
      <c r="I58" s="3">
        <f t="shared" si="4"/>
        <v>715</v>
      </c>
      <c r="J58" s="4">
        <f t="shared" si="5"/>
        <v>1</v>
      </c>
    </row>
    <row r="59" spans="1:10" ht="15.75" thickBot="1" x14ac:dyDescent="0.3">
      <c r="A59" s="1"/>
      <c r="B59" s="1"/>
      <c r="C59" s="1"/>
      <c r="D59" s="1"/>
      <c r="E59" s="1"/>
      <c r="F59" s="1" t="s">
        <v>162</v>
      </c>
      <c r="G59" s="5">
        <v>0</v>
      </c>
      <c r="H59" s="5">
        <v>2500</v>
      </c>
      <c r="I59" s="5">
        <f t="shared" si="4"/>
        <v>-2500</v>
      </c>
      <c r="J59" s="6">
        <f t="shared" si="5"/>
        <v>0</v>
      </c>
    </row>
    <row r="60" spans="1:10" x14ac:dyDescent="0.25">
      <c r="A60" s="1"/>
      <c r="B60" s="1"/>
      <c r="C60" s="1"/>
      <c r="D60" s="1"/>
      <c r="E60" s="1" t="s">
        <v>51</v>
      </c>
      <c r="F60" s="1"/>
      <c r="G60" s="3">
        <f>ROUND(SUM(G52:G59),5)</f>
        <v>19080</v>
      </c>
      <c r="H60" s="3">
        <f>ROUND(SUM(H52:H59),5)</f>
        <v>2500</v>
      </c>
      <c r="I60" s="3">
        <f t="shared" si="4"/>
        <v>16580</v>
      </c>
      <c r="J60" s="4">
        <f t="shared" si="5"/>
        <v>7.6319999999999997</v>
      </c>
    </row>
    <row r="61" spans="1:10" ht="18" customHeight="1" x14ac:dyDescent="0.25">
      <c r="A61" s="1"/>
      <c r="B61" s="1"/>
      <c r="C61" s="1"/>
      <c r="D61" s="1"/>
      <c r="E61" s="1" t="s">
        <v>52</v>
      </c>
      <c r="F61" s="1"/>
      <c r="G61" s="3">
        <v>655</v>
      </c>
      <c r="H61" s="3">
        <v>400</v>
      </c>
      <c r="I61" s="3">
        <f t="shared" si="4"/>
        <v>255</v>
      </c>
      <c r="J61" s="4">
        <f t="shared" si="5"/>
        <v>1.6375</v>
      </c>
    </row>
    <row r="62" spans="1:10" x14ac:dyDescent="0.25">
      <c r="A62" s="1"/>
      <c r="B62" s="1"/>
      <c r="C62" s="1"/>
      <c r="D62" s="1"/>
      <c r="E62" s="1" t="s">
        <v>159</v>
      </c>
      <c r="F62" s="1"/>
      <c r="G62" s="3">
        <v>1822</v>
      </c>
      <c r="H62" s="3">
        <v>0</v>
      </c>
      <c r="I62" s="3">
        <f t="shared" si="4"/>
        <v>1822</v>
      </c>
      <c r="J62" s="4">
        <f t="shared" si="5"/>
        <v>1</v>
      </c>
    </row>
    <row r="63" spans="1:10" ht="15.75" thickBot="1" x14ac:dyDescent="0.3">
      <c r="A63" s="1"/>
      <c r="B63" s="1"/>
      <c r="C63" s="1"/>
      <c r="D63" s="1"/>
      <c r="E63" s="1" t="s">
        <v>53</v>
      </c>
      <c r="F63" s="1"/>
      <c r="G63" s="5">
        <v>0</v>
      </c>
      <c r="H63" s="5">
        <v>0</v>
      </c>
      <c r="I63" s="5">
        <f t="shared" si="4"/>
        <v>0</v>
      </c>
      <c r="J63" s="6">
        <f t="shared" si="5"/>
        <v>0</v>
      </c>
    </row>
    <row r="64" spans="1:10" x14ac:dyDescent="0.25">
      <c r="A64" s="1"/>
      <c r="B64" s="1"/>
      <c r="C64" s="1"/>
      <c r="D64" s="1" t="s">
        <v>54</v>
      </c>
      <c r="E64" s="1"/>
      <c r="F64" s="1"/>
      <c r="G64" s="3">
        <f>ROUND(SUM(G49:G51)+SUM(G60:G63),5)</f>
        <v>30492</v>
      </c>
      <c r="H64" s="3">
        <f>ROUND(SUM(H49:H51)+SUM(H60:H63),5)</f>
        <v>9400</v>
      </c>
      <c r="I64" s="3">
        <f t="shared" si="4"/>
        <v>21092</v>
      </c>
      <c r="J64" s="4">
        <f t="shared" si="5"/>
        <v>3.24383</v>
      </c>
    </row>
    <row r="65" spans="1:10" ht="30" customHeight="1" x14ac:dyDescent="0.25">
      <c r="A65" s="1"/>
      <c r="B65" s="1"/>
      <c r="C65" s="1"/>
      <c r="D65" s="1" t="s">
        <v>163</v>
      </c>
      <c r="E65" s="1"/>
      <c r="F65" s="1"/>
      <c r="G65" s="3"/>
      <c r="H65" s="3"/>
      <c r="I65" s="3"/>
      <c r="J65" s="4"/>
    </row>
    <row r="66" spans="1:10" x14ac:dyDescent="0.25">
      <c r="A66" s="1"/>
      <c r="B66" s="1"/>
      <c r="C66" s="1"/>
      <c r="D66" s="1"/>
      <c r="E66" s="1" t="s">
        <v>164</v>
      </c>
      <c r="F66" s="1"/>
      <c r="G66" s="3">
        <v>525</v>
      </c>
      <c r="H66" s="3">
        <v>0</v>
      </c>
      <c r="I66" s="3">
        <f>ROUND((G66-H66),5)</f>
        <v>525</v>
      </c>
      <c r="J66" s="4">
        <f>ROUND(IF(H66=0, IF(G66=0, 0, 1), G66/H66),5)</f>
        <v>1</v>
      </c>
    </row>
    <row r="67" spans="1:10" x14ac:dyDescent="0.25">
      <c r="A67" s="1"/>
      <c r="B67" s="1"/>
      <c r="C67" s="1"/>
      <c r="D67" s="1"/>
      <c r="E67" s="1" t="s">
        <v>165</v>
      </c>
      <c r="F67" s="1"/>
      <c r="G67" s="3">
        <v>575</v>
      </c>
      <c r="H67" s="3">
        <v>0</v>
      </c>
      <c r="I67" s="3">
        <f>ROUND((G67-H67),5)</f>
        <v>575</v>
      </c>
      <c r="J67" s="4">
        <f>ROUND(IF(H67=0, IF(G67=0, 0, 1), G67/H67),5)</f>
        <v>1</v>
      </c>
    </row>
    <row r="68" spans="1:10" x14ac:dyDescent="0.25">
      <c r="A68" s="1"/>
      <c r="B68" s="1"/>
      <c r="C68" s="1"/>
      <c r="D68" s="1"/>
      <c r="E68" s="1" t="s">
        <v>166</v>
      </c>
      <c r="F68" s="1"/>
      <c r="G68" s="3">
        <v>200</v>
      </c>
      <c r="H68" s="3">
        <v>0</v>
      </c>
      <c r="I68" s="3">
        <f>ROUND((G68-H68),5)</f>
        <v>200</v>
      </c>
      <c r="J68" s="4">
        <f>ROUND(IF(H68=0, IF(G68=0, 0, 1), G68/H68),5)</f>
        <v>1</v>
      </c>
    </row>
    <row r="69" spans="1:10" ht="15.75" thickBot="1" x14ac:dyDescent="0.3">
      <c r="A69" s="1"/>
      <c r="B69" s="1"/>
      <c r="C69" s="1"/>
      <c r="D69" s="1"/>
      <c r="E69" s="1" t="s">
        <v>167</v>
      </c>
      <c r="F69" s="1"/>
      <c r="G69" s="5">
        <v>0</v>
      </c>
      <c r="H69" s="5">
        <v>0</v>
      </c>
      <c r="I69" s="5">
        <f>ROUND((G69-H69),5)</f>
        <v>0</v>
      </c>
      <c r="J69" s="6">
        <f>ROUND(IF(H69=0, IF(G69=0, 0, 1), G69/H69),5)</f>
        <v>0</v>
      </c>
    </row>
    <row r="70" spans="1:10" x14ac:dyDescent="0.25">
      <c r="A70" s="1"/>
      <c r="B70" s="1"/>
      <c r="C70" s="1"/>
      <c r="D70" s="1" t="s">
        <v>168</v>
      </c>
      <c r="E70" s="1"/>
      <c r="F70" s="1"/>
      <c r="G70" s="3">
        <f>ROUND(SUM(G65:G69),5)</f>
        <v>1300</v>
      </c>
      <c r="H70" s="3">
        <f>ROUND(SUM(H65:H69),5)</f>
        <v>0</v>
      </c>
      <c r="I70" s="3">
        <f>ROUND((G70-H70),5)</f>
        <v>1300</v>
      </c>
      <c r="J70" s="4">
        <f>ROUND(IF(H70=0, IF(G70=0, 0, 1), G70/H70),5)</f>
        <v>1</v>
      </c>
    </row>
    <row r="71" spans="1:10" ht="30" customHeight="1" x14ac:dyDescent="0.25">
      <c r="A71" s="1"/>
      <c r="B71" s="1"/>
      <c r="C71" s="1"/>
      <c r="D71" s="1" t="s">
        <v>55</v>
      </c>
      <c r="E71" s="1"/>
      <c r="F71" s="1"/>
      <c r="G71" s="3"/>
      <c r="H71" s="3"/>
      <c r="I71" s="3"/>
      <c r="J71" s="4"/>
    </row>
    <row r="72" spans="1:10" x14ac:dyDescent="0.25">
      <c r="A72" s="1"/>
      <c r="B72" s="1"/>
      <c r="C72" s="1"/>
      <c r="D72" s="1"/>
      <c r="E72" s="1" t="s">
        <v>56</v>
      </c>
      <c r="F72" s="1"/>
      <c r="G72" s="3">
        <v>12.98</v>
      </c>
      <c r="H72" s="3">
        <v>0</v>
      </c>
      <c r="I72" s="3">
        <f>ROUND((G72-H72),5)</f>
        <v>12.98</v>
      </c>
      <c r="J72" s="4">
        <f>ROUND(IF(H72=0, IF(G72=0, 0, 1), G72/H72),5)</f>
        <v>1</v>
      </c>
    </row>
    <row r="73" spans="1:10" x14ac:dyDescent="0.25">
      <c r="A73" s="1"/>
      <c r="B73" s="1"/>
      <c r="C73" s="1"/>
      <c r="D73" s="1"/>
      <c r="E73" s="1" t="s">
        <v>57</v>
      </c>
      <c r="F73" s="1"/>
      <c r="G73" s="3">
        <v>4485</v>
      </c>
      <c r="H73" s="3">
        <v>0</v>
      </c>
      <c r="I73" s="3">
        <f>ROUND((G73-H73),5)</f>
        <v>4485</v>
      </c>
      <c r="J73" s="4">
        <f>ROUND(IF(H73=0, IF(G73=0, 0, 1), G73/H73),5)</f>
        <v>1</v>
      </c>
    </row>
    <row r="74" spans="1:10" x14ac:dyDescent="0.25">
      <c r="A74" s="1"/>
      <c r="B74" s="1"/>
      <c r="C74" s="1"/>
      <c r="D74" s="1"/>
      <c r="E74" s="1" t="s">
        <v>58</v>
      </c>
      <c r="F74" s="1"/>
      <c r="G74" s="3"/>
      <c r="H74" s="3"/>
      <c r="I74" s="3"/>
      <c r="J74" s="4"/>
    </row>
    <row r="75" spans="1:10" x14ac:dyDescent="0.25">
      <c r="A75" s="1"/>
      <c r="B75" s="1"/>
      <c r="C75" s="1"/>
      <c r="D75" s="1"/>
      <c r="E75" s="1"/>
      <c r="F75" s="1" t="s">
        <v>169</v>
      </c>
      <c r="G75" s="3">
        <v>6412.5</v>
      </c>
      <c r="H75" s="3">
        <v>0</v>
      </c>
      <c r="I75" s="3">
        <f t="shared" ref="I75:I81" si="6">ROUND((G75-H75),5)</f>
        <v>6412.5</v>
      </c>
      <c r="J75" s="4">
        <f t="shared" ref="J75:J81" si="7">ROUND(IF(H75=0, IF(G75=0, 0, 1), G75/H75),5)</f>
        <v>1</v>
      </c>
    </row>
    <row r="76" spans="1:10" x14ac:dyDescent="0.25">
      <c r="A76" s="1"/>
      <c r="B76" s="1"/>
      <c r="C76" s="1"/>
      <c r="D76" s="1"/>
      <c r="E76" s="1"/>
      <c r="F76" s="1" t="s">
        <v>170</v>
      </c>
      <c r="G76" s="3">
        <v>1650</v>
      </c>
      <c r="H76" s="3">
        <v>0</v>
      </c>
      <c r="I76" s="3">
        <f t="shared" si="6"/>
        <v>1650</v>
      </c>
      <c r="J76" s="4">
        <f t="shared" si="7"/>
        <v>1</v>
      </c>
    </row>
    <row r="77" spans="1:10" ht="15.75" thickBot="1" x14ac:dyDescent="0.3">
      <c r="A77" s="1"/>
      <c r="B77" s="1"/>
      <c r="C77" s="1"/>
      <c r="D77" s="1"/>
      <c r="E77" s="1"/>
      <c r="F77" s="1" t="s">
        <v>171</v>
      </c>
      <c r="G77" s="5">
        <v>0</v>
      </c>
      <c r="H77" s="5">
        <v>0</v>
      </c>
      <c r="I77" s="5">
        <f t="shared" si="6"/>
        <v>0</v>
      </c>
      <c r="J77" s="6">
        <f t="shared" si="7"/>
        <v>0</v>
      </c>
    </row>
    <row r="78" spans="1:10" x14ac:dyDescent="0.25">
      <c r="A78" s="1"/>
      <c r="B78" s="1"/>
      <c r="C78" s="1"/>
      <c r="D78" s="1"/>
      <c r="E78" s="1" t="s">
        <v>59</v>
      </c>
      <c r="F78" s="1"/>
      <c r="G78" s="3">
        <f>ROUND(SUM(G74:G77),5)</f>
        <v>8062.5</v>
      </c>
      <c r="H78" s="3">
        <f>ROUND(SUM(H74:H77),5)</f>
        <v>0</v>
      </c>
      <c r="I78" s="3">
        <f t="shared" si="6"/>
        <v>8062.5</v>
      </c>
      <c r="J78" s="4">
        <f t="shared" si="7"/>
        <v>1</v>
      </c>
    </row>
    <row r="79" spans="1:10" ht="30" customHeight="1" x14ac:dyDescent="0.25">
      <c r="A79" s="1"/>
      <c r="B79" s="1"/>
      <c r="C79" s="1"/>
      <c r="D79" s="1"/>
      <c r="E79" s="1" t="s">
        <v>60</v>
      </c>
      <c r="F79" s="1"/>
      <c r="G79" s="3">
        <v>0</v>
      </c>
      <c r="H79" s="3">
        <v>0</v>
      </c>
      <c r="I79" s="3">
        <f t="shared" si="6"/>
        <v>0</v>
      </c>
      <c r="J79" s="4">
        <f t="shared" si="7"/>
        <v>0</v>
      </c>
    </row>
    <row r="80" spans="1:10" ht="15.75" thickBot="1" x14ac:dyDescent="0.3">
      <c r="A80" s="1"/>
      <c r="B80" s="1"/>
      <c r="C80" s="1"/>
      <c r="D80" s="1"/>
      <c r="E80" s="1" t="s">
        <v>61</v>
      </c>
      <c r="F80" s="1"/>
      <c r="G80" s="5">
        <v>0</v>
      </c>
      <c r="H80" s="5">
        <v>0</v>
      </c>
      <c r="I80" s="5">
        <f t="shared" si="6"/>
        <v>0</v>
      </c>
      <c r="J80" s="6">
        <f t="shared" si="7"/>
        <v>0</v>
      </c>
    </row>
    <row r="81" spans="1:10" x14ac:dyDescent="0.25">
      <c r="A81" s="1"/>
      <c r="B81" s="1"/>
      <c r="C81" s="1"/>
      <c r="D81" s="1" t="s">
        <v>62</v>
      </c>
      <c r="E81" s="1"/>
      <c r="F81" s="1"/>
      <c r="G81" s="3">
        <f>ROUND(SUM(G71:G73)+SUM(G78:G80),5)</f>
        <v>12560.48</v>
      </c>
      <c r="H81" s="3">
        <f>ROUND(SUM(H71:H73)+SUM(H78:H80),5)</f>
        <v>0</v>
      </c>
      <c r="I81" s="3">
        <f t="shared" si="6"/>
        <v>12560.48</v>
      </c>
      <c r="J81" s="4">
        <f t="shared" si="7"/>
        <v>1</v>
      </c>
    </row>
    <row r="82" spans="1:10" ht="30" customHeight="1" x14ac:dyDescent="0.25">
      <c r="A82" s="1"/>
      <c r="B82" s="1"/>
      <c r="C82" s="1"/>
      <c r="D82" s="1" t="s">
        <v>172</v>
      </c>
      <c r="E82" s="1"/>
      <c r="F82" s="1"/>
      <c r="G82" s="3"/>
      <c r="H82" s="3"/>
      <c r="I82" s="3"/>
      <c r="J82" s="4"/>
    </row>
    <row r="83" spans="1:10" x14ac:dyDescent="0.25">
      <c r="A83" s="1"/>
      <c r="B83" s="1"/>
      <c r="C83" s="1"/>
      <c r="D83" s="1"/>
      <c r="E83" s="1" t="s">
        <v>173</v>
      </c>
      <c r="F83" s="1"/>
      <c r="G83" s="3">
        <v>175</v>
      </c>
      <c r="H83" s="3">
        <v>0</v>
      </c>
      <c r="I83" s="3">
        <f t="shared" ref="I83:I92" si="8">ROUND((G83-H83),5)</f>
        <v>175</v>
      </c>
      <c r="J83" s="4">
        <f t="shared" ref="J83:J92" si="9">ROUND(IF(H83=0, IF(G83=0, 0, 1), G83/H83),5)</f>
        <v>1</v>
      </c>
    </row>
    <row r="84" spans="1:10" x14ac:dyDescent="0.25">
      <c r="A84" s="1"/>
      <c r="B84" s="1"/>
      <c r="C84" s="1"/>
      <c r="D84" s="1"/>
      <c r="E84" s="1" t="s">
        <v>174</v>
      </c>
      <c r="F84" s="1"/>
      <c r="G84" s="3">
        <v>150</v>
      </c>
      <c r="H84" s="3">
        <v>0</v>
      </c>
      <c r="I84" s="3">
        <f t="shared" si="8"/>
        <v>150</v>
      </c>
      <c r="J84" s="4">
        <f t="shared" si="9"/>
        <v>1</v>
      </c>
    </row>
    <row r="85" spans="1:10" x14ac:dyDescent="0.25">
      <c r="A85" s="1"/>
      <c r="B85" s="1"/>
      <c r="C85" s="1"/>
      <c r="D85" s="1"/>
      <c r="E85" s="1" t="s">
        <v>175</v>
      </c>
      <c r="F85" s="1"/>
      <c r="G85" s="3">
        <v>200</v>
      </c>
      <c r="H85" s="3">
        <v>0</v>
      </c>
      <c r="I85" s="3">
        <f t="shared" si="8"/>
        <v>200</v>
      </c>
      <c r="J85" s="4">
        <f t="shared" si="9"/>
        <v>1</v>
      </c>
    </row>
    <row r="86" spans="1:10" x14ac:dyDescent="0.25">
      <c r="A86" s="1"/>
      <c r="B86" s="1"/>
      <c r="C86" s="1"/>
      <c r="D86" s="1"/>
      <c r="E86" s="1" t="s">
        <v>176</v>
      </c>
      <c r="F86" s="1"/>
      <c r="G86" s="3">
        <v>0</v>
      </c>
      <c r="H86" s="3">
        <v>0</v>
      </c>
      <c r="I86" s="3">
        <f t="shared" si="8"/>
        <v>0</v>
      </c>
      <c r="J86" s="4">
        <f t="shared" si="9"/>
        <v>0</v>
      </c>
    </row>
    <row r="87" spans="1:10" x14ac:dyDescent="0.25">
      <c r="A87" s="1"/>
      <c r="B87" s="1"/>
      <c r="C87" s="1"/>
      <c r="D87" s="1"/>
      <c r="E87" s="1" t="s">
        <v>177</v>
      </c>
      <c r="F87" s="1"/>
      <c r="G87" s="3">
        <v>600</v>
      </c>
      <c r="H87" s="3">
        <v>0</v>
      </c>
      <c r="I87" s="3">
        <f t="shared" si="8"/>
        <v>600</v>
      </c>
      <c r="J87" s="4">
        <f t="shared" si="9"/>
        <v>1</v>
      </c>
    </row>
    <row r="88" spans="1:10" x14ac:dyDescent="0.25">
      <c r="A88" s="1"/>
      <c r="B88" s="1"/>
      <c r="C88" s="1"/>
      <c r="D88" s="1"/>
      <c r="E88" s="1" t="s">
        <v>178</v>
      </c>
      <c r="F88" s="1"/>
      <c r="G88" s="3">
        <v>0</v>
      </c>
      <c r="H88" s="3">
        <v>0</v>
      </c>
      <c r="I88" s="3">
        <f t="shared" si="8"/>
        <v>0</v>
      </c>
      <c r="J88" s="4">
        <f t="shared" si="9"/>
        <v>0</v>
      </c>
    </row>
    <row r="89" spans="1:10" ht="15.75" thickBot="1" x14ac:dyDescent="0.3">
      <c r="A89" s="1"/>
      <c r="B89" s="1"/>
      <c r="C89" s="1"/>
      <c r="D89" s="1"/>
      <c r="E89" s="1" t="s">
        <v>179</v>
      </c>
      <c r="F89" s="1"/>
      <c r="G89" s="7">
        <v>0</v>
      </c>
      <c r="H89" s="7">
        <v>0</v>
      </c>
      <c r="I89" s="7">
        <f t="shared" si="8"/>
        <v>0</v>
      </c>
      <c r="J89" s="8">
        <f t="shared" si="9"/>
        <v>0</v>
      </c>
    </row>
    <row r="90" spans="1:10" ht="15.75" thickBot="1" x14ac:dyDescent="0.3">
      <c r="A90" s="1"/>
      <c r="B90" s="1"/>
      <c r="C90" s="1"/>
      <c r="D90" s="1" t="s">
        <v>180</v>
      </c>
      <c r="E90" s="1"/>
      <c r="F90" s="1"/>
      <c r="G90" s="9">
        <f>ROUND(SUM(G82:G89),5)</f>
        <v>1125</v>
      </c>
      <c r="H90" s="9">
        <f>ROUND(SUM(H82:H89),5)</f>
        <v>0</v>
      </c>
      <c r="I90" s="9">
        <f t="shared" si="8"/>
        <v>1125</v>
      </c>
      <c r="J90" s="10">
        <f t="shared" si="9"/>
        <v>1</v>
      </c>
    </row>
    <row r="91" spans="1:10" ht="30" customHeight="1" thickBot="1" x14ac:dyDescent="0.3">
      <c r="A91" s="1"/>
      <c r="B91" s="1"/>
      <c r="C91" s="1" t="s">
        <v>63</v>
      </c>
      <c r="D91" s="1"/>
      <c r="E91" s="1"/>
      <c r="F91" s="1"/>
      <c r="G91" s="11">
        <f>ROUND(G3+G21+G48+G64+G70+G81+G90,5)</f>
        <v>655355.98</v>
      </c>
      <c r="H91" s="11">
        <f>ROUND(H3+H21+H48+H64+H70+H81+H90,5)</f>
        <v>598005</v>
      </c>
      <c r="I91" s="11">
        <f t="shared" si="8"/>
        <v>57350.98</v>
      </c>
      <c r="J91" s="12">
        <f t="shared" si="9"/>
        <v>1.0959000000000001</v>
      </c>
    </row>
    <row r="92" spans="1:10" ht="30" customHeight="1" x14ac:dyDescent="0.25">
      <c r="A92" s="1"/>
      <c r="B92" s="1" t="s">
        <v>64</v>
      </c>
      <c r="C92" s="1"/>
      <c r="D92" s="1"/>
      <c r="E92" s="1"/>
      <c r="F92" s="1"/>
      <c r="G92" s="3">
        <f>G91</f>
        <v>655355.98</v>
      </c>
      <c r="H92" s="3">
        <f>H91</f>
        <v>598005</v>
      </c>
      <c r="I92" s="3">
        <f t="shared" si="8"/>
        <v>57350.98</v>
      </c>
      <c r="J92" s="4">
        <f t="shared" si="9"/>
        <v>1.0959000000000001</v>
      </c>
    </row>
    <row r="93" spans="1:10" ht="30" customHeight="1" x14ac:dyDescent="0.25">
      <c r="A93" s="1"/>
      <c r="B93" s="1"/>
      <c r="C93" s="1" t="s">
        <v>65</v>
      </c>
      <c r="D93" s="1"/>
      <c r="E93" s="1"/>
      <c r="F93" s="1"/>
      <c r="G93" s="3"/>
      <c r="H93" s="3"/>
      <c r="I93" s="3"/>
      <c r="J93" s="4"/>
    </row>
    <row r="94" spans="1:10" x14ac:dyDescent="0.25">
      <c r="A94" s="1"/>
      <c r="B94" s="1"/>
      <c r="C94" s="1"/>
      <c r="D94" s="1" t="s">
        <v>66</v>
      </c>
      <c r="E94" s="1"/>
      <c r="F94" s="1"/>
      <c r="G94" s="3"/>
      <c r="H94" s="3"/>
      <c r="I94" s="3"/>
      <c r="J94" s="4"/>
    </row>
    <row r="95" spans="1:10" x14ac:dyDescent="0.25">
      <c r="A95" s="1"/>
      <c r="B95" s="1"/>
      <c r="C95" s="1"/>
      <c r="D95" s="1"/>
      <c r="E95" s="1" t="s">
        <v>67</v>
      </c>
      <c r="F95" s="1"/>
      <c r="G95" s="3">
        <v>1409.37</v>
      </c>
      <c r="H95" s="3">
        <v>1200</v>
      </c>
      <c r="I95" s="3">
        <f t="shared" ref="I95:I101" si="10">ROUND((G95-H95),5)</f>
        <v>209.37</v>
      </c>
      <c r="J95" s="4">
        <f t="shared" ref="J95:J101" si="11">ROUND(IF(H95=0, IF(G95=0, 0, 1), G95/H95),5)</f>
        <v>1.17448</v>
      </c>
    </row>
    <row r="96" spans="1:10" x14ac:dyDescent="0.25">
      <c r="A96" s="1"/>
      <c r="B96" s="1"/>
      <c r="C96" s="1"/>
      <c r="D96" s="1"/>
      <c r="E96" s="1" t="s">
        <v>68</v>
      </c>
      <c r="F96" s="1"/>
      <c r="G96" s="3">
        <v>0</v>
      </c>
      <c r="H96" s="3">
        <v>800</v>
      </c>
      <c r="I96" s="3">
        <f t="shared" si="10"/>
        <v>-800</v>
      </c>
      <c r="J96" s="4">
        <f t="shared" si="11"/>
        <v>0</v>
      </c>
    </row>
    <row r="97" spans="1:10" x14ac:dyDescent="0.25">
      <c r="A97" s="1"/>
      <c r="B97" s="1"/>
      <c r="C97" s="1"/>
      <c r="D97" s="1"/>
      <c r="E97" s="1" t="s">
        <v>69</v>
      </c>
      <c r="F97" s="1"/>
      <c r="G97" s="3">
        <v>0</v>
      </c>
      <c r="H97" s="3">
        <v>1000</v>
      </c>
      <c r="I97" s="3">
        <f t="shared" si="10"/>
        <v>-1000</v>
      </c>
      <c r="J97" s="4">
        <f t="shared" si="11"/>
        <v>0</v>
      </c>
    </row>
    <row r="98" spans="1:10" x14ac:dyDescent="0.25">
      <c r="A98" s="1"/>
      <c r="B98" s="1"/>
      <c r="C98" s="1"/>
      <c r="D98" s="1"/>
      <c r="E98" s="1" t="s">
        <v>70</v>
      </c>
      <c r="F98" s="1"/>
      <c r="G98" s="3">
        <v>200</v>
      </c>
      <c r="H98" s="3">
        <v>500</v>
      </c>
      <c r="I98" s="3">
        <f t="shared" si="10"/>
        <v>-300</v>
      </c>
      <c r="J98" s="4">
        <f t="shared" si="11"/>
        <v>0.4</v>
      </c>
    </row>
    <row r="99" spans="1:10" x14ac:dyDescent="0.25">
      <c r="A99" s="1"/>
      <c r="B99" s="1"/>
      <c r="C99" s="1"/>
      <c r="D99" s="1"/>
      <c r="E99" s="1" t="s">
        <v>71</v>
      </c>
      <c r="F99" s="1"/>
      <c r="G99" s="3">
        <v>75</v>
      </c>
      <c r="H99" s="3">
        <v>500</v>
      </c>
      <c r="I99" s="3">
        <f t="shared" si="10"/>
        <v>-425</v>
      </c>
      <c r="J99" s="4">
        <f t="shared" si="11"/>
        <v>0.15</v>
      </c>
    </row>
    <row r="100" spans="1:10" ht="15.75" thickBot="1" x14ac:dyDescent="0.3">
      <c r="A100" s="1"/>
      <c r="B100" s="1"/>
      <c r="C100" s="1"/>
      <c r="D100" s="1"/>
      <c r="E100" s="1" t="s">
        <v>72</v>
      </c>
      <c r="F100" s="1"/>
      <c r="G100" s="5">
        <v>0</v>
      </c>
      <c r="H100" s="5">
        <v>0</v>
      </c>
      <c r="I100" s="5">
        <f t="shared" si="10"/>
        <v>0</v>
      </c>
      <c r="J100" s="6">
        <f t="shared" si="11"/>
        <v>0</v>
      </c>
    </row>
    <row r="101" spans="1:10" x14ac:dyDescent="0.25">
      <c r="A101" s="1"/>
      <c r="B101" s="1"/>
      <c r="C101" s="1"/>
      <c r="D101" s="1" t="s">
        <v>73</v>
      </c>
      <c r="E101" s="1"/>
      <c r="F101" s="1"/>
      <c r="G101" s="3">
        <f>ROUND(SUM(G94:G100),5)</f>
        <v>1684.37</v>
      </c>
      <c r="H101" s="3">
        <f>ROUND(SUM(H94:H100),5)</f>
        <v>4000</v>
      </c>
      <c r="I101" s="3">
        <f t="shared" si="10"/>
        <v>-2315.63</v>
      </c>
      <c r="J101" s="4">
        <f t="shared" si="11"/>
        <v>0.42109000000000002</v>
      </c>
    </row>
    <row r="102" spans="1:10" ht="30" customHeight="1" x14ac:dyDescent="0.25">
      <c r="A102" s="1"/>
      <c r="B102" s="1"/>
      <c r="C102" s="1"/>
      <c r="D102" s="1" t="s">
        <v>74</v>
      </c>
      <c r="E102" s="1"/>
      <c r="F102" s="1"/>
      <c r="G102" s="3"/>
      <c r="H102" s="3"/>
      <c r="I102" s="3"/>
      <c r="J102" s="4"/>
    </row>
    <row r="103" spans="1:10" x14ac:dyDescent="0.25">
      <c r="A103" s="1"/>
      <c r="B103" s="1"/>
      <c r="C103" s="1"/>
      <c r="D103" s="1"/>
      <c r="E103" s="1" t="s">
        <v>75</v>
      </c>
      <c r="F103" s="1"/>
      <c r="G103" s="3">
        <v>2344.79</v>
      </c>
      <c r="H103" s="3">
        <v>1500</v>
      </c>
      <c r="I103" s="3">
        <f t="shared" ref="I103:I108" si="12">ROUND((G103-H103),5)</f>
        <v>844.79</v>
      </c>
      <c r="J103" s="4">
        <f t="shared" ref="J103:J108" si="13">ROUND(IF(H103=0, IF(G103=0, 0, 1), G103/H103),5)</f>
        <v>1.5631900000000001</v>
      </c>
    </row>
    <row r="104" spans="1:10" x14ac:dyDescent="0.25">
      <c r="A104" s="1"/>
      <c r="B104" s="1"/>
      <c r="C104" s="1"/>
      <c r="D104" s="1"/>
      <c r="E104" s="1" t="s">
        <v>76</v>
      </c>
      <c r="F104" s="1"/>
      <c r="G104" s="3">
        <v>0</v>
      </c>
      <c r="H104" s="3">
        <v>0</v>
      </c>
      <c r="I104" s="3">
        <f t="shared" si="12"/>
        <v>0</v>
      </c>
      <c r="J104" s="4">
        <f t="shared" si="13"/>
        <v>0</v>
      </c>
    </row>
    <row r="105" spans="1:10" x14ac:dyDescent="0.25">
      <c r="A105" s="1"/>
      <c r="B105" s="1"/>
      <c r="C105" s="1"/>
      <c r="D105" s="1"/>
      <c r="E105" s="1" t="s">
        <v>77</v>
      </c>
      <c r="F105" s="1"/>
      <c r="G105" s="3">
        <v>0</v>
      </c>
      <c r="H105" s="3">
        <v>3500</v>
      </c>
      <c r="I105" s="3">
        <f t="shared" si="12"/>
        <v>-3500</v>
      </c>
      <c r="J105" s="4">
        <f t="shared" si="13"/>
        <v>0</v>
      </c>
    </row>
    <row r="106" spans="1:10" x14ac:dyDescent="0.25">
      <c r="A106" s="1"/>
      <c r="B106" s="1"/>
      <c r="C106" s="1"/>
      <c r="D106" s="1"/>
      <c r="E106" s="1" t="s">
        <v>78</v>
      </c>
      <c r="F106" s="1"/>
      <c r="G106" s="3">
        <v>0</v>
      </c>
      <c r="H106" s="3">
        <v>2000</v>
      </c>
      <c r="I106" s="3">
        <f t="shared" si="12"/>
        <v>-2000</v>
      </c>
      <c r="J106" s="4">
        <f t="shared" si="13"/>
        <v>0</v>
      </c>
    </row>
    <row r="107" spans="1:10" ht="15.75" thickBot="1" x14ac:dyDescent="0.3">
      <c r="A107" s="1"/>
      <c r="B107" s="1"/>
      <c r="C107" s="1"/>
      <c r="D107" s="1"/>
      <c r="E107" s="1" t="s">
        <v>79</v>
      </c>
      <c r="F107" s="1"/>
      <c r="G107" s="5">
        <v>5906.36</v>
      </c>
      <c r="H107" s="5">
        <v>0</v>
      </c>
      <c r="I107" s="5">
        <f t="shared" si="12"/>
        <v>5906.36</v>
      </c>
      <c r="J107" s="6">
        <f t="shared" si="13"/>
        <v>1</v>
      </c>
    </row>
    <row r="108" spans="1:10" x14ac:dyDescent="0.25">
      <c r="A108" s="1"/>
      <c r="B108" s="1"/>
      <c r="C108" s="1"/>
      <c r="D108" s="1" t="s">
        <v>80</v>
      </c>
      <c r="E108" s="1"/>
      <c r="F108" s="1"/>
      <c r="G108" s="3">
        <f>ROUND(SUM(G102:G107),5)</f>
        <v>8251.15</v>
      </c>
      <c r="H108" s="3">
        <f>ROUND(SUM(H102:H107),5)</f>
        <v>7000</v>
      </c>
      <c r="I108" s="3">
        <f t="shared" si="12"/>
        <v>1251.1500000000001</v>
      </c>
      <c r="J108" s="4">
        <f t="shared" si="13"/>
        <v>1.1787399999999999</v>
      </c>
    </row>
    <row r="109" spans="1:10" ht="30" customHeight="1" x14ac:dyDescent="0.25">
      <c r="A109" s="1"/>
      <c r="B109" s="1"/>
      <c r="C109" s="1"/>
      <c r="D109" s="1" t="s">
        <v>81</v>
      </c>
      <c r="E109" s="1"/>
      <c r="F109" s="1"/>
      <c r="G109" s="3"/>
      <c r="H109" s="3"/>
      <c r="I109" s="3"/>
      <c r="J109" s="4"/>
    </row>
    <row r="110" spans="1:10" x14ac:dyDescent="0.25">
      <c r="A110" s="1"/>
      <c r="B110" s="1"/>
      <c r="C110" s="1"/>
      <c r="D110" s="1"/>
      <c r="E110" s="1" t="s">
        <v>82</v>
      </c>
      <c r="F110" s="1"/>
      <c r="G110" s="3">
        <v>18700</v>
      </c>
      <c r="H110" s="3">
        <v>18700</v>
      </c>
      <c r="I110" s="3">
        <f t="shared" ref="I110:I125" si="14">ROUND((G110-H110),5)</f>
        <v>0</v>
      </c>
      <c r="J110" s="4">
        <f t="shared" ref="J110:J125" si="15">ROUND(IF(H110=0, IF(G110=0, 0, 1), G110/H110),5)</f>
        <v>1</v>
      </c>
    </row>
    <row r="111" spans="1:10" x14ac:dyDescent="0.25">
      <c r="A111" s="1"/>
      <c r="B111" s="1"/>
      <c r="C111" s="1"/>
      <c r="D111" s="1"/>
      <c r="E111" s="1" t="s">
        <v>83</v>
      </c>
      <c r="F111" s="1"/>
      <c r="G111" s="3">
        <v>11350</v>
      </c>
      <c r="H111" s="3">
        <v>11350</v>
      </c>
      <c r="I111" s="3">
        <f t="shared" si="14"/>
        <v>0</v>
      </c>
      <c r="J111" s="4">
        <f t="shared" si="15"/>
        <v>1</v>
      </c>
    </row>
    <row r="112" spans="1:10" x14ac:dyDescent="0.25">
      <c r="A112" s="1"/>
      <c r="B112" s="1"/>
      <c r="C112" s="1"/>
      <c r="D112" s="1"/>
      <c r="E112" s="1" t="s">
        <v>84</v>
      </c>
      <c r="F112" s="1"/>
      <c r="G112" s="3">
        <v>6000</v>
      </c>
      <c r="H112" s="3">
        <v>7500</v>
      </c>
      <c r="I112" s="3">
        <f t="shared" si="14"/>
        <v>-1500</v>
      </c>
      <c r="J112" s="4">
        <f t="shared" si="15"/>
        <v>0.8</v>
      </c>
    </row>
    <row r="113" spans="1:10" x14ac:dyDescent="0.25">
      <c r="A113" s="1"/>
      <c r="B113" s="1"/>
      <c r="C113" s="1"/>
      <c r="D113" s="1"/>
      <c r="E113" s="1" t="s">
        <v>181</v>
      </c>
      <c r="F113" s="1"/>
      <c r="G113" s="3">
        <v>665</v>
      </c>
      <c r="H113" s="3">
        <v>500</v>
      </c>
      <c r="I113" s="3">
        <f t="shared" si="14"/>
        <v>165</v>
      </c>
      <c r="J113" s="4">
        <f t="shared" si="15"/>
        <v>1.33</v>
      </c>
    </row>
    <row r="114" spans="1:10" x14ac:dyDescent="0.25">
      <c r="A114" s="1"/>
      <c r="B114" s="1"/>
      <c r="C114" s="1"/>
      <c r="D114" s="1"/>
      <c r="E114" s="1" t="s">
        <v>85</v>
      </c>
      <c r="F114" s="1"/>
      <c r="G114" s="3">
        <v>750</v>
      </c>
      <c r="H114" s="3">
        <v>750</v>
      </c>
      <c r="I114" s="3">
        <f t="shared" si="14"/>
        <v>0</v>
      </c>
      <c r="J114" s="4">
        <f t="shared" si="15"/>
        <v>1</v>
      </c>
    </row>
    <row r="115" spans="1:10" x14ac:dyDescent="0.25">
      <c r="A115" s="1"/>
      <c r="B115" s="1"/>
      <c r="C115" s="1"/>
      <c r="D115" s="1"/>
      <c r="E115" s="1" t="s">
        <v>86</v>
      </c>
      <c r="F115" s="1"/>
      <c r="G115" s="3">
        <v>5000</v>
      </c>
      <c r="H115" s="3">
        <v>5000</v>
      </c>
      <c r="I115" s="3">
        <f t="shared" si="14"/>
        <v>0</v>
      </c>
      <c r="J115" s="4">
        <f t="shared" si="15"/>
        <v>1</v>
      </c>
    </row>
    <row r="116" spans="1:10" x14ac:dyDescent="0.25">
      <c r="A116" s="1"/>
      <c r="B116" s="1"/>
      <c r="C116" s="1"/>
      <c r="D116" s="1"/>
      <c r="E116" s="1" t="s">
        <v>87</v>
      </c>
      <c r="F116" s="1"/>
      <c r="G116" s="3">
        <v>2525.11</v>
      </c>
      <c r="H116" s="3">
        <v>0</v>
      </c>
      <c r="I116" s="3">
        <f t="shared" si="14"/>
        <v>2525.11</v>
      </c>
      <c r="J116" s="4">
        <f t="shared" si="15"/>
        <v>1</v>
      </c>
    </row>
    <row r="117" spans="1:10" x14ac:dyDescent="0.25">
      <c r="A117" s="1"/>
      <c r="B117" s="1"/>
      <c r="C117" s="1"/>
      <c r="D117" s="1"/>
      <c r="E117" s="1" t="s">
        <v>198</v>
      </c>
      <c r="F117" s="1"/>
      <c r="G117" s="3">
        <v>1300</v>
      </c>
      <c r="H117" s="3"/>
      <c r="I117" s="3"/>
      <c r="J117" s="4"/>
    </row>
    <row r="118" spans="1:10" x14ac:dyDescent="0.25">
      <c r="A118" s="1"/>
      <c r="B118" s="1"/>
      <c r="C118" s="1"/>
      <c r="D118" s="1"/>
      <c r="E118" s="1" t="s">
        <v>88</v>
      </c>
      <c r="F118" s="1"/>
      <c r="G118" s="3">
        <v>17355.86</v>
      </c>
      <c r="H118" s="3">
        <v>17500</v>
      </c>
      <c r="I118" s="3">
        <f t="shared" si="14"/>
        <v>-144.13999999999999</v>
      </c>
      <c r="J118" s="4">
        <f t="shared" si="15"/>
        <v>0.99175999999999997</v>
      </c>
    </row>
    <row r="119" spans="1:10" x14ac:dyDescent="0.25">
      <c r="A119" s="1"/>
      <c r="B119" s="1"/>
      <c r="C119" s="1"/>
      <c r="D119" s="1"/>
      <c r="E119" s="1" t="s">
        <v>89</v>
      </c>
      <c r="F119" s="1"/>
      <c r="G119" s="3">
        <v>0</v>
      </c>
      <c r="H119" s="3">
        <v>2500</v>
      </c>
      <c r="I119" s="3">
        <f t="shared" si="14"/>
        <v>-2500</v>
      </c>
      <c r="J119" s="4">
        <f t="shared" si="15"/>
        <v>0</v>
      </c>
    </row>
    <row r="120" spans="1:10" x14ac:dyDescent="0.25">
      <c r="A120" s="1"/>
      <c r="B120" s="1"/>
      <c r="C120" s="1"/>
      <c r="D120" s="1"/>
      <c r="E120" s="1" t="s">
        <v>190</v>
      </c>
      <c r="F120" s="1"/>
      <c r="G120" s="3">
        <v>4350.82</v>
      </c>
      <c r="H120" s="3">
        <v>0</v>
      </c>
      <c r="I120" s="3">
        <f t="shared" si="14"/>
        <v>4350.82</v>
      </c>
      <c r="J120" s="4">
        <f t="shared" si="15"/>
        <v>1</v>
      </c>
    </row>
    <row r="121" spans="1:10" x14ac:dyDescent="0.25">
      <c r="A121" s="1"/>
      <c r="B121" s="1"/>
      <c r="C121" s="1"/>
      <c r="D121" s="1"/>
      <c r="E121" s="1" t="s">
        <v>191</v>
      </c>
      <c r="F121" s="1"/>
      <c r="G121" s="3">
        <v>1125</v>
      </c>
      <c r="H121" s="3">
        <v>0</v>
      </c>
      <c r="I121" s="3">
        <f t="shared" si="14"/>
        <v>1125</v>
      </c>
      <c r="J121" s="4">
        <f t="shared" si="15"/>
        <v>1</v>
      </c>
    </row>
    <row r="122" spans="1:10" x14ac:dyDescent="0.25">
      <c r="A122" s="1"/>
      <c r="B122" s="1"/>
      <c r="C122" s="1"/>
      <c r="D122" s="1"/>
      <c r="E122" s="1" t="s">
        <v>192</v>
      </c>
      <c r="F122" s="1"/>
      <c r="G122" s="3">
        <v>4485</v>
      </c>
      <c r="H122" s="3">
        <v>0</v>
      </c>
      <c r="I122" s="3">
        <f t="shared" si="14"/>
        <v>4485</v>
      </c>
      <c r="J122" s="4">
        <f t="shared" si="15"/>
        <v>1</v>
      </c>
    </row>
    <row r="123" spans="1:10" x14ac:dyDescent="0.25">
      <c r="A123" s="1"/>
      <c r="B123" s="1"/>
      <c r="C123" s="1"/>
      <c r="D123" s="1"/>
      <c r="E123" s="1" t="s">
        <v>189</v>
      </c>
      <c r="F123" s="1"/>
      <c r="G123" s="3">
        <v>6052.39</v>
      </c>
      <c r="H123" s="3">
        <v>3000</v>
      </c>
      <c r="I123" s="3">
        <f>ROUND((G123-H123),5)</f>
        <v>3052.39</v>
      </c>
      <c r="J123" s="4">
        <f>ROUND(IF(H123=0, IF(G123=0, 0, 1), G123/H123),5)</f>
        <v>2.0174599999999998</v>
      </c>
    </row>
    <row r="124" spans="1:10" ht="15.75" thickBot="1" x14ac:dyDescent="0.3">
      <c r="A124" s="1"/>
      <c r="B124" s="1"/>
      <c r="C124" s="1"/>
      <c r="D124" s="1"/>
      <c r="E124" s="1" t="s">
        <v>90</v>
      </c>
      <c r="F124" s="1"/>
      <c r="G124" s="5">
        <v>0</v>
      </c>
      <c r="H124" s="5">
        <v>0</v>
      </c>
      <c r="I124" s="5">
        <f t="shared" si="14"/>
        <v>0</v>
      </c>
      <c r="J124" s="6">
        <f t="shared" si="15"/>
        <v>0</v>
      </c>
    </row>
    <row r="125" spans="1:10" x14ac:dyDescent="0.25">
      <c r="A125" s="1"/>
      <c r="B125" s="1"/>
      <c r="C125" s="1"/>
      <c r="D125" s="1" t="s">
        <v>91</v>
      </c>
      <c r="E125" s="1"/>
      <c r="F125" s="1"/>
      <c r="G125" s="3">
        <f>SUM(G110:G124)</f>
        <v>79659.180000000008</v>
      </c>
      <c r="H125" s="3">
        <f>ROUND(SUM(H109:H124),5)</f>
        <v>66800</v>
      </c>
      <c r="I125" s="3">
        <f t="shared" si="14"/>
        <v>12859.18</v>
      </c>
      <c r="J125" s="4">
        <f t="shared" si="15"/>
        <v>1.1924999999999999</v>
      </c>
    </row>
    <row r="126" spans="1:10" ht="30" customHeight="1" x14ac:dyDescent="0.25">
      <c r="A126" s="1"/>
      <c r="B126" s="1"/>
      <c r="C126" s="1"/>
      <c r="D126" s="1" t="s">
        <v>92</v>
      </c>
      <c r="E126" s="1"/>
      <c r="F126" s="1"/>
      <c r="G126" s="3"/>
      <c r="H126" s="3"/>
      <c r="I126" s="3"/>
      <c r="J126" s="4"/>
    </row>
    <row r="127" spans="1:10" x14ac:dyDescent="0.25">
      <c r="A127" s="1"/>
      <c r="B127" s="1"/>
      <c r="C127" s="1"/>
      <c r="D127" s="1"/>
      <c r="E127" s="1" t="s">
        <v>93</v>
      </c>
      <c r="F127" s="1"/>
      <c r="G127" s="3">
        <v>2087.08</v>
      </c>
      <c r="H127" s="3">
        <v>7500</v>
      </c>
      <c r="I127" s="3">
        <f t="shared" ref="I127:I133" si="16">ROUND((G127-H127),5)</f>
        <v>-5412.92</v>
      </c>
      <c r="J127" s="4">
        <f t="shared" ref="J127:J133" si="17">ROUND(IF(H127=0, IF(G127=0, 0, 1), G127/H127),5)</f>
        <v>0.27828000000000003</v>
      </c>
    </row>
    <row r="128" spans="1:10" x14ac:dyDescent="0.25">
      <c r="A128" s="1"/>
      <c r="B128" s="1"/>
      <c r="C128" s="1"/>
      <c r="D128" s="1"/>
      <c r="E128" s="1" t="s">
        <v>94</v>
      </c>
      <c r="F128" s="1"/>
      <c r="G128" s="3">
        <v>10352.379999999999</v>
      </c>
      <c r="H128" s="3">
        <v>7500</v>
      </c>
      <c r="I128" s="3">
        <f t="shared" si="16"/>
        <v>2852.38</v>
      </c>
      <c r="J128" s="4">
        <f t="shared" si="17"/>
        <v>1.38032</v>
      </c>
    </row>
    <row r="129" spans="1:10" x14ac:dyDescent="0.25">
      <c r="A129" s="1"/>
      <c r="B129" s="1"/>
      <c r="C129" s="1"/>
      <c r="D129" s="1"/>
      <c r="E129" s="1" t="s">
        <v>95</v>
      </c>
      <c r="F129" s="1"/>
      <c r="G129" s="3">
        <v>1820.19</v>
      </c>
      <c r="H129" s="3">
        <v>1500</v>
      </c>
      <c r="I129" s="3">
        <f t="shared" si="16"/>
        <v>320.19</v>
      </c>
      <c r="J129" s="4">
        <f t="shared" si="17"/>
        <v>1.21346</v>
      </c>
    </row>
    <row r="130" spans="1:10" x14ac:dyDescent="0.25">
      <c r="A130" s="1"/>
      <c r="B130" s="1"/>
      <c r="C130" s="1"/>
      <c r="D130" s="1"/>
      <c r="E130" s="1" t="s">
        <v>96</v>
      </c>
      <c r="F130" s="1"/>
      <c r="G130" s="3">
        <v>838.97</v>
      </c>
      <c r="H130" s="3">
        <v>0</v>
      </c>
      <c r="I130" s="3">
        <f t="shared" si="16"/>
        <v>838.97</v>
      </c>
      <c r="J130" s="4">
        <f t="shared" si="17"/>
        <v>1</v>
      </c>
    </row>
    <row r="131" spans="1:10" x14ac:dyDescent="0.25">
      <c r="A131" s="1"/>
      <c r="B131" s="1"/>
      <c r="C131" s="1"/>
      <c r="D131" s="1"/>
      <c r="E131" s="1" t="s">
        <v>97</v>
      </c>
      <c r="F131" s="1"/>
      <c r="G131" s="3">
        <v>890</v>
      </c>
      <c r="H131" s="3">
        <v>0</v>
      </c>
      <c r="I131" s="3">
        <f t="shared" si="16"/>
        <v>890</v>
      </c>
      <c r="J131" s="4">
        <f t="shared" si="17"/>
        <v>1</v>
      </c>
    </row>
    <row r="132" spans="1:10" ht="15.75" thickBot="1" x14ac:dyDescent="0.3">
      <c r="A132" s="1"/>
      <c r="B132" s="1"/>
      <c r="C132" s="1"/>
      <c r="D132" s="1"/>
      <c r="E132" s="1" t="s">
        <v>98</v>
      </c>
      <c r="F132" s="1"/>
      <c r="G132" s="5">
        <v>1310.29</v>
      </c>
      <c r="H132" s="5">
        <v>0</v>
      </c>
      <c r="I132" s="5">
        <f t="shared" si="16"/>
        <v>1310.29</v>
      </c>
      <c r="J132" s="6">
        <f t="shared" si="17"/>
        <v>1</v>
      </c>
    </row>
    <row r="133" spans="1:10" x14ac:dyDescent="0.25">
      <c r="A133" s="1"/>
      <c r="B133" s="1"/>
      <c r="C133" s="1"/>
      <c r="D133" s="1" t="s">
        <v>99</v>
      </c>
      <c r="E133" s="1"/>
      <c r="F133" s="1"/>
      <c r="G133" s="3">
        <f>ROUND(SUM(G126:G132),5)</f>
        <v>17298.91</v>
      </c>
      <c r="H133" s="3">
        <f>ROUND(SUM(H126:H132),5)</f>
        <v>16500</v>
      </c>
      <c r="I133" s="3">
        <f t="shared" si="16"/>
        <v>798.91</v>
      </c>
      <c r="J133" s="4">
        <f t="shared" si="17"/>
        <v>1.0484199999999999</v>
      </c>
    </row>
    <row r="134" spans="1:10" ht="30" customHeight="1" x14ac:dyDescent="0.25">
      <c r="A134" s="1"/>
      <c r="B134" s="1"/>
      <c r="C134" s="1"/>
      <c r="D134" s="1" t="s">
        <v>100</v>
      </c>
      <c r="E134" s="1"/>
      <c r="F134" s="1"/>
      <c r="G134" s="3"/>
      <c r="H134" s="3"/>
      <c r="I134" s="3"/>
      <c r="J134" s="4"/>
    </row>
    <row r="135" spans="1:10" x14ac:dyDescent="0.25">
      <c r="A135" s="1"/>
      <c r="B135" s="1"/>
      <c r="C135" s="1"/>
      <c r="D135" s="1"/>
      <c r="E135" s="1" t="s">
        <v>101</v>
      </c>
      <c r="F135" s="1"/>
      <c r="G135" s="3">
        <v>10000</v>
      </c>
      <c r="H135" s="3">
        <v>15000</v>
      </c>
      <c r="I135" s="3">
        <f t="shared" ref="I135:I141" si="18">ROUND((G135-H135),5)</f>
        <v>-5000</v>
      </c>
      <c r="J135" s="4">
        <f t="shared" ref="J135:J141" si="19">ROUND(IF(H135=0, IF(G135=0, 0, 1), G135/H135),5)</f>
        <v>0.66666999999999998</v>
      </c>
    </row>
    <row r="136" spans="1:10" x14ac:dyDescent="0.25">
      <c r="A136" s="1"/>
      <c r="B136" s="1"/>
      <c r="C136" s="1"/>
      <c r="D136" s="1"/>
      <c r="E136" s="1" t="s">
        <v>102</v>
      </c>
      <c r="F136" s="1"/>
      <c r="G136" s="3">
        <v>33930</v>
      </c>
      <c r="H136" s="3">
        <v>26730</v>
      </c>
      <c r="I136" s="3">
        <f t="shared" si="18"/>
        <v>7200</v>
      </c>
      <c r="J136" s="4">
        <f t="shared" si="19"/>
        <v>1.26936</v>
      </c>
    </row>
    <row r="137" spans="1:10" x14ac:dyDescent="0.25">
      <c r="A137" s="1"/>
      <c r="B137" s="1"/>
      <c r="C137" s="1"/>
      <c r="D137" s="1"/>
      <c r="E137" s="1" t="s">
        <v>103</v>
      </c>
      <c r="F137" s="1"/>
      <c r="G137" s="3">
        <v>0</v>
      </c>
      <c r="H137" s="3">
        <v>23475</v>
      </c>
      <c r="I137" s="3">
        <f t="shared" si="18"/>
        <v>-23475</v>
      </c>
      <c r="J137" s="4">
        <f t="shared" si="19"/>
        <v>0</v>
      </c>
    </row>
    <row r="138" spans="1:10" x14ac:dyDescent="0.25">
      <c r="A138" s="1"/>
      <c r="B138" s="1"/>
      <c r="C138" s="1"/>
      <c r="D138" s="1"/>
      <c r="E138" s="1" t="s">
        <v>104</v>
      </c>
      <c r="F138" s="1"/>
      <c r="G138" s="3">
        <v>137402.60999999999</v>
      </c>
      <c r="H138" s="3">
        <v>64875</v>
      </c>
      <c r="I138" s="3">
        <f t="shared" si="18"/>
        <v>72527.61</v>
      </c>
      <c r="J138" s="4">
        <f t="shared" si="19"/>
        <v>2.1179600000000001</v>
      </c>
    </row>
    <row r="139" spans="1:10" x14ac:dyDescent="0.25">
      <c r="A139" s="1"/>
      <c r="B139" s="1"/>
      <c r="C139" s="1"/>
      <c r="D139" s="1"/>
      <c r="E139" s="1" t="s">
        <v>105</v>
      </c>
      <c r="F139" s="1"/>
      <c r="G139" s="3">
        <v>11176</v>
      </c>
      <c r="H139" s="3">
        <v>4500</v>
      </c>
      <c r="I139" s="3">
        <f t="shared" si="18"/>
        <v>6676</v>
      </c>
      <c r="J139" s="4">
        <f t="shared" si="19"/>
        <v>2.4835600000000002</v>
      </c>
    </row>
    <row r="140" spans="1:10" ht="15.75" thickBot="1" x14ac:dyDescent="0.3">
      <c r="A140" s="1"/>
      <c r="B140" s="1"/>
      <c r="C140" s="1"/>
      <c r="D140" s="1"/>
      <c r="E140" s="1" t="s">
        <v>106</v>
      </c>
      <c r="F140" s="1"/>
      <c r="G140" s="5">
        <v>0</v>
      </c>
      <c r="H140" s="5">
        <v>0</v>
      </c>
      <c r="I140" s="5">
        <f t="shared" si="18"/>
        <v>0</v>
      </c>
      <c r="J140" s="6">
        <f t="shared" si="19"/>
        <v>0</v>
      </c>
    </row>
    <row r="141" spans="1:10" x14ac:dyDescent="0.25">
      <c r="A141" s="1"/>
      <c r="B141" s="1"/>
      <c r="C141" s="1"/>
      <c r="D141" s="1" t="s">
        <v>107</v>
      </c>
      <c r="E141" s="1"/>
      <c r="F141" s="1"/>
      <c r="G141" s="3">
        <f>ROUND(SUM(G134:G140),5)</f>
        <v>192508.61</v>
      </c>
      <c r="H141" s="3">
        <f>ROUND(SUM(H134:H140),5)</f>
        <v>134580</v>
      </c>
      <c r="I141" s="3">
        <f t="shared" si="18"/>
        <v>57928.61</v>
      </c>
      <c r="J141" s="4">
        <f t="shared" si="19"/>
        <v>1.4304399999999999</v>
      </c>
    </row>
    <row r="142" spans="1:10" ht="30" customHeight="1" x14ac:dyDescent="0.25">
      <c r="A142" s="1"/>
      <c r="B142" s="1"/>
      <c r="C142" s="1"/>
      <c r="D142" s="1" t="s">
        <v>108</v>
      </c>
      <c r="E142" s="1"/>
      <c r="F142" s="1"/>
      <c r="G142" s="3"/>
      <c r="H142" s="3"/>
      <c r="I142" s="3"/>
      <c r="J142" s="4"/>
    </row>
    <row r="143" spans="1:10" x14ac:dyDescent="0.25">
      <c r="A143" s="1"/>
      <c r="B143" s="1"/>
      <c r="C143" s="1"/>
      <c r="D143" s="1"/>
      <c r="E143" s="1" t="s">
        <v>109</v>
      </c>
      <c r="F143" s="1"/>
      <c r="G143" s="3">
        <v>20752.2</v>
      </c>
      <c r="H143" s="3">
        <v>17500</v>
      </c>
      <c r="I143" s="3">
        <f t="shared" ref="I143:I149" si="20">ROUND((G143-H143),5)</f>
        <v>3252.2</v>
      </c>
      <c r="J143" s="4">
        <f t="shared" ref="J143:J149" si="21">ROUND(IF(H143=0, IF(G143=0, 0, 1), G143/H143),5)</f>
        <v>1.18584</v>
      </c>
    </row>
    <row r="144" spans="1:10" x14ac:dyDescent="0.25">
      <c r="A144" s="1"/>
      <c r="B144" s="1"/>
      <c r="C144" s="1"/>
      <c r="D144" s="1"/>
      <c r="E144" s="1" t="s">
        <v>110</v>
      </c>
      <c r="F144" s="1"/>
      <c r="G144" s="3">
        <v>58537.8</v>
      </c>
      <c r="H144" s="3">
        <v>35000</v>
      </c>
      <c r="I144" s="3">
        <f t="shared" si="20"/>
        <v>23537.8</v>
      </c>
      <c r="J144" s="4">
        <f t="shared" si="21"/>
        <v>1.6725099999999999</v>
      </c>
    </row>
    <row r="145" spans="1:10" x14ac:dyDescent="0.25">
      <c r="A145" s="1"/>
      <c r="B145" s="1"/>
      <c r="C145" s="1"/>
      <c r="D145" s="1"/>
      <c r="E145" s="1" t="s">
        <v>111</v>
      </c>
      <c r="F145" s="1"/>
      <c r="G145" s="3">
        <v>0</v>
      </c>
      <c r="H145" s="3">
        <v>0</v>
      </c>
      <c r="I145" s="3">
        <f t="shared" si="20"/>
        <v>0</v>
      </c>
      <c r="J145" s="4">
        <f t="shared" si="21"/>
        <v>0</v>
      </c>
    </row>
    <row r="146" spans="1:10" x14ac:dyDescent="0.25">
      <c r="A146" s="1"/>
      <c r="B146" s="1"/>
      <c r="C146" s="1"/>
      <c r="D146" s="1"/>
      <c r="E146" s="1" t="s">
        <v>112</v>
      </c>
      <c r="F146" s="1"/>
      <c r="G146" s="3">
        <v>7859.15</v>
      </c>
      <c r="H146" s="3">
        <v>10000</v>
      </c>
      <c r="I146" s="3">
        <f t="shared" si="20"/>
        <v>-2140.85</v>
      </c>
      <c r="J146" s="4">
        <f t="shared" si="21"/>
        <v>0.78591999999999995</v>
      </c>
    </row>
    <row r="147" spans="1:10" x14ac:dyDescent="0.25">
      <c r="A147" s="1"/>
      <c r="B147" s="1"/>
      <c r="C147" s="1"/>
      <c r="D147" s="1"/>
      <c r="E147" s="1" t="s">
        <v>113</v>
      </c>
      <c r="F147" s="1"/>
      <c r="G147" s="3">
        <v>0</v>
      </c>
      <c r="H147" s="3">
        <v>0</v>
      </c>
      <c r="I147" s="3">
        <f t="shared" si="20"/>
        <v>0</v>
      </c>
      <c r="J147" s="4">
        <f t="shared" si="21"/>
        <v>0</v>
      </c>
    </row>
    <row r="148" spans="1:10" ht="15.75" thickBot="1" x14ac:dyDescent="0.3">
      <c r="A148" s="1"/>
      <c r="B148" s="1"/>
      <c r="C148" s="1"/>
      <c r="D148" s="1"/>
      <c r="E148" s="1" t="s">
        <v>114</v>
      </c>
      <c r="F148" s="1"/>
      <c r="G148" s="5">
        <v>0</v>
      </c>
      <c r="H148" s="5">
        <v>0</v>
      </c>
      <c r="I148" s="5">
        <f t="shared" si="20"/>
        <v>0</v>
      </c>
      <c r="J148" s="6">
        <f t="shared" si="21"/>
        <v>0</v>
      </c>
    </row>
    <row r="149" spans="1:10" x14ac:dyDescent="0.25">
      <c r="A149" s="1"/>
      <c r="B149" s="1"/>
      <c r="C149" s="1"/>
      <c r="D149" s="1" t="s">
        <v>115</v>
      </c>
      <c r="E149" s="1"/>
      <c r="F149" s="1"/>
      <c r="G149" s="3">
        <f>ROUND(SUM(G142:G148),5)</f>
        <v>87149.15</v>
      </c>
      <c r="H149" s="3">
        <f>ROUND(SUM(H142:H148),5)</f>
        <v>62500</v>
      </c>
      <c r="I149" s="3">
        <f t="shared" si="20"/>
        <v>24649.15</v>
      </c>
      <c r="J149" s="4">
        <f t="shared" si="21"/>
        <v>1.39439</v>
      </c>
    </row>
    <row r="150" spans="1:10" ht="30" customHeight="1" x14ac:dyDescent="0.25">
      <c r="A150" s="1"/>
      <c r="B150" s="1"/>
      <c r="C150" s="1"/>
      <c r="D150" s="1" t="s">
        <v>116</v>
      </c>
      <c r="E150" s="1"/>
      <c r="F150" s="1"/>
      <c r="G150" s="3"/>
      <c r="H150" s="3"/>
      <c r="I150" s="3"/>
      <c r="J150" s="4"/>
    </row>
    <row r="151" spans="1:10" x14ac:dyDescent="0.25">
      <c r="A151" s="1"/>
      <c r="B151" s="1"/>
      <c r="C151" s="1"/>
      <c r="D151" s="1"/>
      <c r="E151" s="1" t="s">
        <v>117</v>
      </c>
      <c r="F151" s="1"/>
      <c r="G151" s="3">
        <v>20752.2</v>
      </c>
      <c r="H151" s="3">
        <v>12000</v>
      </c>
      <c r="I151" s="3">
        <f t="shared" ref="I151:I157" si="22">ROUND((G151-H151),5)</f>
        <v>8752.2000000000007</v>
      </c>
      <c r="J151" s="4">
        <f t="shared" ref="J151:J157" si="23">ROUND(IF(H151=0, IF(G151=0, 0, 1), G151/H151),5)</f>
        <v>1.7293499999999999</v>
      </c>
    </row>
    <row r="152" spans="1:10" x14ac:dyDescent="0.25">
      <c r="A152" s="1"/>
      <c r="B152" s="1"/>
      <c r="C152" s="1"/>
      <c r="D152" s="1"/>
      <c r="E152" s="1" t="s">
        <v>118</v>
      </c>
      <c r="F152" s="1"/>
      <c r="G152" s="3">
        <v>38342.949999999997</v>
      </c>
      <c r="H152" s="3">
        <v>40000</v>
      </c>
      <c r="I152" s="3">
        <f t="shared" si="22"/>
        <v>-1657.05</v>
      </c>
      <c r="J152" s="4">
        <f t="shared" si="23"/>
        <v>0.95857000000000003</v>
      </c>
    </row>
    <row r="153" spans="1:10" x14ac:dyDescent="0.25">
      <c r="A153" s="1"/>
      <c r="B153" s="1"/>
      <c r="C153" s="1"/>
      <c r="D153" s="1"/>
      <c r="E153" s="1" t="s">
        <v>119</v>
      </c>
      <c r="F153" s="1"/>
      <c r="G153" s="3">
        <v>30881.91</v>
      </c>
      <c r="H153" s="3">
        <v>15000</v>
      </c>
      <c r="I153" s="3">
        <f t="shared" si="22"/>
        <v>15881.91</v>
      </c>
      <c r="J153" s="4">
        <f t="shared" si="23"/>
        <v>2.0587900000000001</v>
      </c>
    </row>
    <row r="154" spans="1:10" x14ac:dyDescent="0.25">
      <c r="A154" s="1"/>
      <c r="B154" s="1"/>
      <c r="C154" s="1"/>
      <c r="D154" s="1"/>
      <c r="E154" s="1" t="s">
        <v>120</v>
      </c>
      <c r="F154" s="1"/>
      <c r="G154" s="3">
        <v>0</v>
      </c>
      <c r="H154" s="3">
        <v>0</v>
      </c>
      <c r="I154" s="3">
        <f t="shared" si="22"/>
        <v>0</v>
      </c>
      <c r="J154" s="4">
        <f t="shared" si="23"/>
        <v>0</v>
      </c>
    </row>
    <row r="155" spans="1:10" x14ac:dyDescent="0.25">
      <c r="A155" s="1"/>
      <c r="B155" s="1"/>
      <c r="C155" s="1"/>
      <c r="D155" s="1"/>
      <c r="E155" s="1" t="s">
        <v>121</v>
      </c>
      <c r="F155" s="1"/>
      <c r="G155" s="3">
        <v>4332.95</v>
      </c>
      <c r="H155" s="3">
        <v>0</v>
      </c>
      <c r="I155" s="3">
        <f t="shared" si="22"/>
        <v>4332.95</v>
      </c>
      <c r="J155" s="4">
        <f t="shared" si="23"/>
        <v>1</v>
      </c>
    </row>
    <row r="156" spans="1:10" ht="15.75" thickBot="1" x14ac:dyDescent="0.3">
      <c r="A156" s="1"/>
      <c r="B156" s="1"/>
      <c r="C156" s="1"/>
      <c r="D156" s="1"/>
      <c r="E156" s="1" t="s">
        <v>122</v>
      </c>
      <c r="F156" s="1"/>
      <c r="G156" s="5">
        <v>0</v>
      </c>
      <c r="H156" s="5">
        <v>0</v>
      </c>
      <c r="I156" s="5">
        <f t="shared" si="22"/>
        <v>0</v>
      </c>
      <c r="J156" s="6">
        <f t="shared" si="23"/>
        <v>0</v>
      </c>
    </row>
    <row r="157" spans="1:10" x14ac:dyDescent="0.25">
      <c r="A157" s="1"/>
      <c r="B157" s="1"/>
      <c r="C157" s="1"/>
      <c r="D157" s="1" t="s">
        <v>123</v>
      </c>
      <c r="E157" s="1"/>
      <c r="F157" s="1"/>
      <c r="G157" s="3">
        <f>ROUND(SUM(G150:G156),5)</f>
        <v>94310.01</v>
      </c>
      <c r="H157" s="3">
        <f>ROUND(SUM(H150:H156),5)</f>
        <v>67000</v>
      </c>
      <c r="I157" s="3">
        <f t="shared" si="22"/>
        <v>27310.01</v>
      </c>
      <c r="J157" s="4">
        <f t="shared" si="23"/>
        <v>1.40761</v>
      </c>
    </row>
    <row r="158" spans="1:10" ht="30" customHeight="1" x14ac:dyDescent="0.25">
      <c r="A158" s="1"/>
      <c r="B158" s="1"/>
      <c r="C158" s="1"/>
      <c r="D158" s="1" t="s">
        <v>124</v>
      </c>
      <c r="E158" s="1"/>
      <c r="F158" s="1"/>
      <c r="G158" s="3"/>
      <c r="H158" s="3"/>
      <c r="I158" s="3"/>
      <c r="J158" s="4"/>
    </row>
    <row r="159" spans="1:10" x14ac:dyDescent="0.25">
      <c r="A159" s="1"/>
      <c r="B159" s="1"/>
      <c r="C159" s="1"/>
      <c r="D159" s="1"/>
      <c r="E159" s="1" t="s">
        <v>125</v>
      </c>
      <c r="F159" s="1"/>
      <c r="G159" s="3">
        <v>2075.2199999999998</v>
      </c>
      <c r="H159" s="3">
        <v>1500</v>
      </c>
      <c r="I159" s="3">
        <f>ROUND((G159-H159),5)</f>
        <v>575.22</v>
      </c>
      <c r="J159" s="4">
        <f>ROUND(IF(H159=0, IF(G159=0, 0, 1), G159/H159),5)</f>
        <v>1.38348</v>
      </c>
    </row>
    <row r="160" spans="1:10" x14ac:dyDescent="0.25">
      <c r="A160" s="1"/>
      <c r="B160" s="1"/>
      <c r="C160" s="1"/>
      <c r="D160" s="1"/>
      <c r="E160" s="1" t="s">
        <v>126</v>
      </c>
      <c r="F160" s="1"/>
      <c r="G160" s="3">
        <v>31525.43</v>
      </c>
      <c r="H160" s="3">
        <v>40000</v>
      </c>
      <c r="I160" s="3">
        <f>ROUND((G160-H160),5)</f>
        <v>-8474.57</v>
      </c>
      <c r="J160" s="4">
        <f>ROUND(IF(H160=0, IF(G160=0, 0, 1), G160/H160),5)</f>
        <v>0.78813999999999995</v>
      </c>
    </row>
    <row r="161" spans="1:10" x14ac:dyDescent="0.25">
      <c r="A161" s="1"/>
      <c r="B161" s="1"/>
      <c r="C161" s="1"/>
      <c r="D161" s="1"/>
      <c r="E161" s="1" t="s">
        <v>127</v>
      </c>
      <c r="F161" s="1"/>
      <c r="G161" s="3">
        <v>2944.5</v>
      </c>
      <c r="H161" s="3">
        <v>0</v>
      </c>
      <c r="I161" s="3">
        <f>ROUND((G161-H161),5)</f>
        <v>2944.5</v>
      </c>
      <c r="J161" s="4">
        <f>ROUND(IF(H161=0, IF(G161=0, 0, 1), G161/H161),5)</f>
        <v>1</v>
      </c>
    </row>
    <row r="162" spans="1:10" ht="15.75" thickBot="1" x14ac:dyDescent="0.3">
      <c r="A162" s="1"/>
      <c r="B162" s="1"/>
      <c r="C162" s="1"/>
      <c r="D162" s="1"/>
      <c r="E162" s="1" t="s">
        <v>128</v>
      </c>
      <c r="F162" s="1"/>
      <c r="G162" s="5">
        <v>1552</v>
      </c>
      <c r="H162" s="5">
        <v>0</v>
      </c>
      <c r="I162" s="5">
        <f>ROUND((G162-H162),5)</f>
        <v>1552</v>
      </c>
      <c r="J162" s="6">
        <f>ROUND(IF(H162=0, IF(G162=0, 0, 1), G162/H162),5)</f>
        <v>1</v>
      </c>
    </row>
    <row r="163" spans="1:10" x14ac:dyDescent="0.25">
      <c r="A163" s="1"/>
      <c r="B163" s="1"/>
      <c r="C163" s="1"/>
      <c r="D163" s="1" t="s">
        <v>129</v>
      </c>
      <c r="E163" s="1"/>
      <c r="F163" s="1"/>
      <c r="G163" s="3">
        <f>ROUND(SUM(G158:G162),5)</f>
        <v>38097.15</v>
      </c>
      <c r="H163" s="3">
        <f>ROUND(SUM(H158:H162),5)</f>
        <v>41500</v>
      </c>
      <c r="I163" s="3">
        <f>ROUND((G163-H163),5)</f>
        <v>-3402.85</v>
      </c>
      <c r="J163" s="4">
        <f>ROUND(IF(H163=0, IF(G163=0, 0, 1), G163/H163),5)</f>
        <v>0.91800000000000004</v>
      </c>
    </row>
    <row r="164" spans="1:10" ht="30" customHeight="1" x14ac:dyDescent="0.25">
      <c r="A164" s="1"/>
      <c r="B164" s="1"/>
      <c r="C164" s="1"/>
      <c r="D164" s="1" t="s">
        <v>130</v>
      </c>
      <c r="E164" s="1"/>
      <c r="F164" s="1"/>
      <c r="G164" s="3"/>
      <c r="H164" s="3"/>
      <c r="I164" s="3"/>
      <c r="J164" s="4"/>
    </row>
    <row r="165" spans="1:10" x14ac:dyDescent="0.25">
      <c r="A165" s="1"/>
      <c r="B165" s="1"/>
      <c r="C165" s="1"/>
      <c r="D165" s="1"/>
      <c r="E165" s="1" t="s">
        <v>131</v>
      </c>
      <c r="F165" s="1"/>
      <c r="G165" s="3">
        <v>0</v>
      </c>
      <c r="H165" s="3">
        <v>0</v>
      </c>
      <c r="I165" s="3">
        <f t="shared" ref="I165:I171" si="24">ROUND((G165-H165),5)</f>
        <v>0</v>
      </c>
      <c r="J165" s="4">
        <f t="shared" ref="J165:J171" si="25">ROUND(IF(H165=0, IF(G165=0, 0, 1), G165/H165),5)</f>
        <v>0</v>
      </c>
    </row>
    <row r="166" spans="1:10" x14ac:dyDescent="0.25">
      <c r="A166" s="1"/>
      <c r="B166" s="1"/>
      <c r="C166" s="1"/>
      <c r="D166" s="1"/>
      <c r="E166" s="1" t="s">
        <v>132</v>
      </c>
      <c r="F166" s="1"/>
      <c r="G166" s="3">
        <v>640</v>
      </c>
      <c r="H166" s="3">
        <v>0</v>
      </c>
      <c r="I166" s="3">
        <f t="shared" si="24"/>
        <v>640</v>
      </c>
      <c r="J166" s="4">
        <f t="shared" si="25"/>
        <v>1</v>
      </c>
    </row>
    <row r="167" spans="1:10" x14ac:dyDescent="0.25">
      <c r="A167" s="1"/>
      <c r="B167" s="1"/>
      <c r="C167" s="1"/>
      <c r="D167" s="1"/>
      <c r="E167" s="1" t="s">
        <v>133</v>
      </c>
      <c r="F167" s="1"/>
      <c r="G167" s="3">
        <v>54324.39</v>
      </c>
      <c r="H167" s="3">
        <v>20000</v>
      </c>
      <c r="I167" s="3">
        <f t="shared" si="24"/>
        <v>34324.39</v>
      </c>
      <c r="J167" s="4">
        <f t="shared" si="25"/>
        <v>2.7162199999999999</v>
      </c>
    </row>
    <row r="168" spans="1:10" x14ac:dyDescent="0.25">
      <c r="A168" s="1"/>
      <c r="B168" s="1"/>
      <c r="C168" s="1"/>
      <c r="D168" s="1"/>
      <c r="E168" s="1" t="s">
        <v>134</v>
      </c>
      <c r="F168" s="1"/>
      <c r="G168" s="3">
        <v>228.47</v>
      </c>
      <c r="H168" s="3">
        <v>10000</v>
      </c>
      <c r="I168" s="3">
        <f t="shared" si="24"/>
        <v>-9771.5300000000007</v>
      </c>
      <c r="J168" s="4">
        <f t="shared" si="25"/>
        <v>2.2849999999999999E-2</v>
      </c>
    </row>
    <row r="169" spans="1:10" x14ac:dyDescent="0.25">
      <c r="A169" s="1"/>
      <c r="B169" s="1"/>
      <c r="C169" s="1"/>
      <c r="D169" s="1"/>
      <c r="E169" s="1" t="s">
        <v>135</v>
      </c>
      <c r="F169" s="1"/>
      <c r="G169" s="3">
        <v>1350</v>
      </c>
      <c r="H169" s="3">
        <v>0</v>
      </c>
      <c r="I169" s="3">
        <f t="shared" si="24"/>
        <v>1350</v>
      </c>
      <c r="J169" s="4">
        <f t="shared" si="25"/>
        <v>1</v>
      </c>
    </row>
    <row r="170" spans="1:10" ht="15.75" thickBot="1" x14ac:dyDescent="0.3">
      <c r="A170" s="1"/>
      <c r="B170" s="1"/>
      <c r="C170" s="1"/>
      <c r="D170" s="1"/>
      <c r="E170" s="1" t="s">
        <v>136</v>
      </c>
      <c r="F170" s="1"/>
      <c r="G170" s="5">
        <v>0</v>
      </c>
      <c r="H170" s="5">
        <v>0</v>
      </c>
      <c r="I170" s="5">
        <f t="shared" si="24"/>
        <v>0</v>
      </c>
      <c r="J170" s="6">
        <f t="shared" si="25"/>
        <v>0</v>
      </c>
    </row>
    <row r="171" spans="1:10" x14ac:dyDescent="0.25">
      <c r="A171" s="1"/>
      <c r="B171" s="1"/>
      <c r="C171" s="1"/>
      <c r="D171" s="1" t="s">
        <v>137</v>
      </c>
      <c r="E171" s="1"/>
      <c r="F171" s="1"/>
      <c r="G171" s="3">
        <f>ROUND(SUM(G164:G170),5)</f>
        <v>56542.86</v>
      </c>
      <c r="H171" s="3">
        <f>ROUND(SUM(H164:H170),5)</f>
        <v>30000</v>
      </c>
      <c r="I171" s="3">
        <f t="shared" si="24"/>
        <v>26542.86</v>
      </c>
      <c r="J171" s="4">
        <f t="shared" si="25"/>
        <v>1.88476</v>
      </c>
    </row>
    <row r="172" spans="1:10" ht="30" customHeight="1" x14ac:dyDescent="0.25">
      <c r="A172" s="1"/>
      <c r="B172" s="1"/>
      <c r="C172" s="1"/>
      <c r="D172" s="1" t="s">
        <v>138</v>
      </c>
      <c r="E172" s="1"/>
      <c r="F172" s="1"/>
      <c r="G172" s="3"/>
      <c r="H172" s="3"/>
      <c r="I172" s="3"/>
      <c r="J172" s="4"/>
    </row>
    <row r="173" spans="1:10" x14ac:dyDescent="0.25">
      <c r="A173" s="1"/>
      <c r="B173" s="1"/>
      <c r="C173" s="1"/>
      <c r="D173" s="1"/>
      <c r="E173" s="1" t="s">
        <v>139</v>
      </c>
      <c r="F173" s="1"/>
      <c r="G173" s="3">
        <v>10696</v>
      </c>
      <c r="H173" s="3">
        <v>8500</v>
      </c>
      <c r="I173" s="3">
        <f t="shared" ref="I173:I184" si="26">ROUND((G173-H173),5)</f>
        <v>2196</v>
      </c>
      <c r="J173" s="4">
        <f t="shared" ref="J173:J184" si="27">ROUND(IF(H173=0, IF(G173=0, 0, 1), G173/H173),5)</f>
        <v>1.2583500000000001</v>
      </c>
    </row>
    <row r="174" spans="1:10" x14ac:dyDescent="0.25">
      <c r="A174" s="1"/>
      <c r="B174" s="1"/>
      <c r="C174" s="1"/>
      <c r="D174" s="1"/>
      <c r="E174" s="1" t="s">
        <v>140</v>
      </c>
      <c r="F174" s="1"/>
      <c r="G174" s="3">
        <v>5986</v>
      </c>
      <c r="H174" s="3">
        <v>5000</v>
      </c>
      <c r="I174" s="3">
        <f t="shared" si="26"/>
        <v>986</v>
      </c>
      <c r="J174" s="4">
        <f t="shared" si="27"/>
        <v>1.1972</v>
      </c>
    </row>
    <row r="175" spans="1:10" x14ac:dyDescent="0.25">
      <c r="A175" s="1"/>
      <c r="B175" s="1"/>
      <c r="C175" s="1"/>
      <c r="D175" s="1"/>
      <c r="E175" s="1" t="s">
        <v>141</v>
      </c>
      <c r="F175" s="1"/>
      <c r="G175" s="3">
        <v>3752</v>
      </c>
      <c r="H175" s="3">
        <v>5000</v>
      </c>
      <c r="I175" s="3">
        <f t="shared" si="26"/>
        <v>-1248</v>
      </c>
      <c r="J175" s="4">
        <f t="shared" si="27"/>
        <v>0.75039999999999996</v>
      </c>
    </row>
    <row r="176" spans="1:10" x14ac:dyDescent="0.25">
      <c r="A176" s="1"/>
      <c r="B176" s="1"/>
      <c r="C176" s="1"/>
      <c r="D176" s="1"/>
      <c r="E176" s="1" t="s">
        <v>142</v>
      </c>
      <c r="F176" s="1"/>
      <c r="G176" s="3">
        <v>0</v>
      </c>
      <c r="H176" s="3">
        <v>500</v>
      </c>
      <c r="I176" s="3">
        <f t="shared" si="26"/>
        <v>-500</v>
      </c>
      <c r="J176" s="4">
        <f t="shared" si="27"/>
        <v>0</v>
      </c>
    </row>
    <row r="177" spans="1:10" x14ac:dyDescent="0.25">
      <c r="A177" s="1"/>
      <c r="B177" s="1"/>
      <c r="C177" s="1"/>
      <c r="D177" s="1"/>
      <c r="E177" s="1" t="s">
        <v>143</v>
      </c>
      <c r="F177" s="1"/>
      <c r="G177" s="3">
        <v>9250</v>
      </c>
      <c r="H177" s="3">
        <v>9250</v>
      </c>
      <c r="I177" s="3">
        <f t="shared" si="26"/>
        <v>0</v>
      </c>
      <c r="J177" s="4">
        <f t="shared" si="27"/>
        <v>1</v>
      </c>
    </row>
    <row r="178" spans="1:10" x14ac:dyDescent="0.25">
      <c r="A178" s="1"/>
      <c r="B178" s="1"/>
      <c r="C178" s="1"/>
      <c r="D178" s="1"/>
      <c r="E178" s="1" t="s">
        <v>144</v>
      </c>
      <c r="F178" s="1"/>
      <c r="G178" s="3">
        <v>1230</v>
      </c>
      <c r="H178" s="3">
        <v>350</v>
      </c>
      <c r="I178" s="3">
        <f t="shared" si="26"/>
        <v>880</v>
      </c>
      <c r="J178" s="4">
        <f t="shared" si="27"/>
        <v>3.5142899999999999</v>
      </c>
    </row>
    <row r="179" spans="1:10" x14ac:dyDescent="0.25">
      <c r="A179" s="1"/>
      <c r="B179" s="1"/>
      <c r="C179" s="1"/>
      <c r="D179" s="1"/>
      <c r="E179" s="1" t="s">
        <v>145</v>
      </c>
      <c r="F179" s="1"/>
      <c r="G179" s="3">
        <v>0</v>
      </c>
      <c r="H179" s="3">
        <v>250</v>
      </c>
      <c r="I179" s="3">
        <f t="shared" si="26"/>
        <v>-250</v>
      </c>
      <c r="J179" s="4">
        <f t="shared" si="27"/>
        <v>0</v>
      </c>
    </row>
    <row r="180" spans="1:10" x14ac:dyDescent="0.25">
      <c r="A180" s="1"/>
      <c r="B180" s="1"/>
      <c r="C180" s="1"/>
      <c r="D180" s="1"/>
      <c r="E180" s="1" t="s">
        <v>146</v>
      </c>
      <c r="F180" s="1"/>
      <c r="G180" s="3">
        <v>610</v>
      </c>
      <c r="H180" s="3">
        <v>350</v>
      </c>
      <c r="I180" s="3">
        <f t="shared" si="26"/>
        <v>260</v>
      </c>
      <c r="J180" s="4">
        <f t="shared" si="27"/>
        <v>1.7428600000000001</v>
      </c>
    </row>
    <row r="181" spans="1:10" x14ac:dyDescent="0.25">
      <c r="A181" s="1"/>
      <c r="B181" s="1"/>
      <c r="C181" s="1"/>
      <c r="D181" s="1"/>
      <c r="E181" s="1" t="s">
        <v>147</v>
      </c>
      <c r="F181" s="1"/>
      <c r="G181" s="3">
        <v>3000</v>
      </c>
      <c r="H181" s="3">
        <v>3000</v>
      </c>
      <c r="I181" s="3">
        <f t="shared" si="26"/>
        <v>0</v>
      </c>
      <c r="J181" s="4">
        <f t="shared" si="27"/>
        <v>1</v>
      </c>
    </row>
    <row r="182" spans="1:10" x14ac:dyDescent="0.25">
      <c r="A182" s="1"/>
      <c r="B182" s="1"/>
      <c r="C182" s="1"/>
      <c r="D182" s="1"/>
      <c r="E182" s="1" t="s">
        <v>148</v>
      </c>
      <c r="F182" s="1"/>
      <c r="G182" s="3">
        <v>1983.16</v>
      </c>
      <c r="H182" s="3">
        <v>5500</v>
      </c>
      <c r="I182" s="3">
        <f t="shared" si="26"/>
        <v>-3516.84</v>
      </c>
      <c r="J182" s="4">
        <f t="shared" si="27"/>
        <v>0.36057</v>
      </c>
    </row>
    <row r="183" spans="1:10" ht="15.75" thickBot="1" x14ac:dyDescent="0.3">
      <c r="A183" s="1"/>
      <c r="B183" s="1"/>
      <c r="C183" s="1"/>
      <c r="D183" s="1"/>
      <c r="E183" s="1" t="s">
        <v>149</v>
      </c>
      <c r="F183" s="1"/>
      <c r="G183" s="5">
        <v>2092.85</v>
      </c>
      <c r="H183" s="5">
        <v>0</v>
      </c>
      <c r="I183" s="5">
        <f t="shared" si="26"/>
        <v>2092.85</v>
      </c>
      <c r="J183" s="6">
        <f t="shared" si="27"/>
        <v>1</v>
      </c>
    </row>
    <row r="184" spans="1:10" x14ac:dyDescent="0.25">
      <c r="A184" s="1"/>
      <c r="B184" s="1"/>
      <c r="C184" s="1"/>
      <c r="D184" s="1" t="s">
        <v>150</v>
      </c>
      <c r="E184" s="1"/>
      <c r="F184" s="1"/>
      <c r="G184" s="3">
        <f>ROUND(SUM(G172:G183),5)</f>
        <v>38600.01</v>
      </c>
      <c r="H184" s="3">
        <f>ROUND(SUM(H172:H183),5)</f>
        <v>37700</v>
      </c>
      <c r="I184" s="3">
        <f t="shared" si="26"/>
        <v>900.01</v>
      </c>
      <c r="J184" s="4">
        <f t="shared" si="27"/>
        <v>1.0238700000000001</v>
      </c>
    </row>
    <row r="185" spans="1:10" ht="30" customHeight="1" x14ac:dyDescent="0.25">
      <c r="A185" s="1"/>
      <c r="B185" s="1"/>
      <c r="C185" s="1"/>
      <c r="D185" s="1" t="s">
        <v>151</v>
      </c>
      <c r="E185" s="1"/>
      <c r="F185" s="1"/>
      <c r="G185" s="3"/>
      <c r="H185" s="3"/>
      <c r="I185" s="3"/>
      <c r="J185" s="4"/>
    </row>
    <row r="186" spans="1:10" x14ac:dyDescent="0.25">
      <c r="A186" s="1"/>
      <c r="B186" s="1"/>
      <c r="C186" s="1"/>
      <c r="D186" s="1"/>
      <c r="E186" s="1" t="s">
        <v>152</v>
      </c>
      <c r="F186" s="1"/>
      <c r="G186" s="3">
        <v>4056.5</v>
      </c>
      <c r="H186" s="3">
        <v>7500</v>
      </c>
      <c r="I186" s="3">
        <f t="shared" ref="I186:I193" si="28">ROUND((G186-H186),5)</f>
        <v>-3443.5</v>
      </c>
      <c r="J186" s="4">
        <f t="shared" ref="J186:J193" si="29">ROUND(IF(H186=0, IF(G186=0, 0, 1), G186/H186),5)</f>
        <v>0.54086999999999996</v>
      </c>
    </row>
    <row r="187" spans="1:10" x14ac:dyDescent="0.25">
      <c r="A187" s="1"/>
      <c r="B187" s="1"/>
      <c r="C187" s="1"/>
      <c r="D187" s="1"/>
      <c r="E187" s="1" t="s">
        <v>153</v>
      </c>
      <c r="F187" s="1"/>
      <c r="G187" s="3">
        <v>480.4</v>
      </c>
      <c r="H187" s="3">
        <v>0</v>
      </c>
      <c r="I187" s="3">
        <f t="shared" si="28"/>
        <v>480.4</v>
      </c>
      <c r="J187" s="4">
        <f t="shared" si="29"/>
        <v>1</v>
      </c>
    </row>
    <row r="188" spans="1:10" x14ac:dyDescent="0.25">
      <c r="A188" s="1"/>
      <c r="B188" s="1"/>
      <c r="C188" s="1"/>
      <c r="D188" s="1"/>
      <c r="E188" s="1" t="s">
        <v>154</v>
      </c>
      <c r="F188" s="1"/>
      <c r="G188" s="3">
        <v>902</v>
      </c>
      <c r="H188" s="3">
        <v>0</v>
      </c>
      <c r="I188" s="3">
        <f t="shared" si="28"/>
        <v>902</v>
      </c>
      <c r="J188" s="4">
        <f t="shared" si="29"/>
        <v>1</v>
      </c>
    </row>
    <row r="189" spans="1:10" ht="15.75" thickBot="1" x14ac:dyDescent="0.3">
      <c r="A189" s="1"/>
      <c r="B189" s="1"/>
      <c r="C189" s="1"/>
      <c r="D189" s="1"/>
      <c r="E189" s="1" t="s">
        <v>155</v>
      </c>
      <c r="F189" s="1"/>
      <c r="G189" s="5">
        <v>0</v>
      </c>
      <c r="H189" s="5">
        <v>0</v>
      </c>
      <c r="I189" s="5">
        <f t="shared" si="28"/>
        <v>0</v>
      </c>
      <c r="J189" s="6">
        <f t="shared" si="29"/>
        <v>0</v>
      </c>
    </row>
    <row r="190" spans="1:10" x14ac:dyDescent="0.25">
      <c r="A190" s="1"/>
      <c r="B190" s="1"/>
      <c r="C190" s="1"/>
      <c r="D190" s="1" t="s">
        <v>156</v>
      </c>
      <c r="E190" s="1"/>
      <c r="F190" s="1"/>
      <c r="G190" s="3">
        <f>ROUND(SUM(G185:G189),5)</f>
        <v>5438.9</v>
      </c>
      <c r="H190" s="3">
        <f>ROUND(SUM(H185:H189),5)</f>
        <v>7500</v>
      </c>
      <c r="I190" s="3">
        <f t="shared" si="28"/>
        <v>-2061.1</v>
      </c>
      <c r="J190" s="4">
        <f t="shared" si="29"/>
        <v>0.72519</v>
      </c>
    </row>
    <row r="191" spans="1:10" ht="30" customHeight="1" thickBot="1" x14ac:dyDescent="0.3">
      <c r="A191" s="1"/>
      <c r="B191" s="1"/>
      <c r="C191" s="1"/>
      <c r="D191" s="1" t="s">
        <v>182</v>
      </c>
      <c r="E191" s="1"/>
      <c r="F191" s="1"/>
      <c r="G191" s="7">
        <v>0</v>
      </c>
      <c r="H191" s="7">
        <v>0</v>
      </c>
      <c r="I191" s="7">
        <f t="shared" si="28"/>
        <v>0</v>
      </c>
      <c r="J191" s="8">
        <f t="shared" si="29"/>
        <v>0</v>
      </c>
    </row>
    <row r="192" spans="1:10" ht="15.75" thickBot="1" x14ac:dyDescent="0.3">
      <c r="A192" s="1"/>
      <c r="B192" s="1"/>
      <c r="C192" s="1" t="s">
        <v>157</v>
      </c>
      <c r="D192" s="1"/>
      <c r="E192" s="1"/>
      <c r="F192" s="1"/>
      <c r="G192" s="9">
        <f>ROUND(G93+G101+G108+G125+G133+G141+G149+G157+G163+G171+G184+SUM(G190:G191),5)</f>
        <v>619540.30000000005</v>
      </c>
      <c r="H192" s="9">
        <f>ROUND(H93+H101+H108+H125+H133+H141+H149+H157+H163+H171+H184+SUM(H190:H191),5)</f>
        <v>475080</v>
      </c>
      <c r="I192" s="9">
        <f t="shared" si="28"/>
        <v>144460.29999999999</v>
      </c>
      <c r="J192" s="10">
        <f t="shared" si="29"/>
        <v>1.3040799999999999</v>
      </c>
    </row>
    <row r="193" spans="1:10" s="15" customFormat="1" ht="30" customHeight="1" thickBot="1" x14ac:dyDescent="0.25">
      <c r="A193" s="1" t="s">
        <v>158</v>
      </c>
      <c r="B193" s="1"/>
      <c r="C193" s="1"/>
      <c r="D193" s="1"/>
      <c r="E193" s="1"/>
      <c r="F193" s="1"/>
      <c r="G193" s="13">
        <f>ROUND(G92-G192,5)</f>
        <v>35815.68</v>
      </c>
      <c r="H193" s="13">
        <f>ROUND(H92-H192,5)</f>
        <v>122925</v>
      </c>
      <c r="I193" s="13">
        <f t="shared" si="28"/>
        <v>-87109.32</v>
      </c>
      <c r="J193" s="14">
        <f t="shared" si="29"/>
        <v>0.29136000000000001</v>
      </c>
    </row>
    <row r="194" spans="1:10" ht="15.75" thickTop="1" x14ac:dyDescent="0.25"/>
  </sheetData>
  <pageMargins left="0.7" right="0.7" top="0.75" bottom="0.75" header="0.1" footer="0.3"/>
  <pageSetup orientation="portrait" r:id="rId1"/>
  <headerFooter>
    <oddHeader>&amp;L&amp;"Arial,Bold"&amp;8 12/03/14
&amp;"Arial,Bold"&amp;8 Cash Basis&amp;C&amp;"Arial,Bold"&amp;12 APA California 2014 Conference
&amp;"Arial,Bold"&amp;14 Profit &amp;&amp; Loss Budget vs. Actual
&amp;"Arial,Bold"&amp;10 January 1 through December 3, 2014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590550</xdr:colOff>
                <xdr:row>1</xdr:row>
                <xdr:rowOff>28575</xdr:rowOff>
              </to>
            </anchor>
          </controlPr>
        </control>
      </mc:Choice>
      <mc:Fallback>
        <control shapeId="3074" r:id="rId4" name="HEADER"/>
      </mc:Fallback>
    </mc:AlternateContent>
    <mc:AlternateContent xmlns:mc="http://schemas.openxmlformats.org/markup-compatibility/2006">
      <mc:Choice Requires="x14">
        <control shapeId="307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590550</xdr:colOff>
                <xdr:row>1</xdr:row>
                <xdr:rowOff>28575</xdr:rowOff>
              </to>
            </anchor>
          </controlPr>
        </control>
      </mc:Choice>
      <mc:Fallback>
        <control shapeId="3073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G65" sqref="F65:G65"/>
    </sheetView>
  </sheetViews>
  <sheetFormatPr defaultRowHeight="15" x14ac:dyDescent="0.25"/>
  <cols>
    <col min="1" max="1" width="1.42578125" customWidth="1"/>
    <col min="2" max="2" width="1.28515625" customWidth="1"/>
    <col min="3" max="3" width="1.140625" customWidth="1"/>
    <col min="4" max="4" width="1.85546875" customWidth="1"/>
    <col min="6" max="6" width="33.85546875" customWidth="1"/>
    <col min="7" max="7" width="11.5703125" bestFit="1" customWidth="1"/>
    <col min="8" max="8" width="10.85546875" bestFit="1" customWidth="1"/>
    <col min="9" max="9" width="9.85546875" bestFit="1" customWidth="1"/>
  </cols>
  <sheetData>
    <row r="1" spans="1:11" x14ac:dyDescent="0.25">
      <c r="A1" s="1"/>
      <c r="B1" s="1"/>
      <c r="C1" s="1"/>
      <c r="D1" s="1"/>
      <c r="E1" s="1" t="s">
        <v>75</v>
      </c>
      <c r="F1" s="1"/>
      <c r="G1" s="23">
        <v>3814.2</v>
      </c>
      <c r="H1" s="3">
        <v>1500</v>
      </c>
      <c r="I1" s="3">
        <f t="shared" ref="I1" si="0">ROUND((G1-H1),5)</f>
        <v>2314.1999999999998</v>
      </c>
      <c r="J1" s="4">
        <f t="shared" ref="J1" si="1">ROUND(IF(H1=0, IF(G1=0, 0, 1), G1/H1),5)</f>
        <v>2.5428000000000002</v>
      </c>
    </row>
    <row r="2" spans="1:11" ht="30" customHeight="1" x14ac:dyDescent="0.25">
      <c r="A2" s="1"/>
      <c r="B2" s="1"/>
      <c r="C2" s="1"/>
      <c r="D2" s="1" t="s">
        <v>92</v>
      </c>
      <c r="E2" s="1"/>
      <c r="F2" s="1"/>
      <c r="G2" s="3"/>
      <c r="H2" s="3"/>
      <c r="I2" s="3"/>
      <c r="J2" s="4"/>
    </row>
    <row r="3" spans="1:11" x14ac:dyDescent="0.25">
      <c r="A3" s="1"/>
      <c r="B3" s="1"/>
      <c r="C3" s="1"/>
      <c r="D3" s="1"/>
      <c r="E3" s="1" t="s">
        <v>93</v>
      </c>
      <c r="F3" s="1"/>
      <c r="G3" s="23">
        <v>2087.08</v>
      </c>
      <c r="H3" s="3">
        <v>7500</v>
      </c>
      <c r="I3" s="3">
        <f t="shared" ref="I3:I9" si="2">ROUND((G3-H3),5)</f>
        <v>-5412.92</v>
      </c>
      <c r="J3" s="4">
        <f t="shared" ref="J3:J9" si="3">ROUND(IF(H3=0, IF(G3=0, 0, 1), G3/H3),5)</f>
        <v>0.27828000000000003</v>
      </c>
    </row>
    <row r="4" spans="1:11" x14ac:dyDescent="0.25">
      <c r="A4" s="1"/>
      <c r="B4" s="1"/>
      <c r="C4" s="1"/>
      <c r="D4" s="1"/>
      <c r="E4" s="1" t="s">
        <v>94</v>
      </c>
      <c r="F4" s="1"/>
      <c r="G4" s="23">
        <v>7162.47</v>
      </c>
      <c r="H4" s="3">
        <v>7500</v>
      </c>
      <c r="I4" s="3">
        <f t="shared" si="2"/>
        <v>-337.53</v>
      </c>
      <c r="J4" s="4">
        <f t="shared" si="3"/>
        <v>0.95499999999999996</v>
      </c>
    </row>
    <row r="5" spans="1:11" x14ac:dyDescent="0.25">
      <c r="A5" s="1"/>
      <c r="B5" s="1"/>
      <c r="C5" s="1"/>
      <c r="D5" s="1"/>
      <c r="E5" s="1" t="s">
        <v>95</v>
      </c>
      <c r="F5" s="1"/>
      <c r="G5" s="23">
        <v>1820.18</v>
      </c>
      <c r="H5" s="3">
        <v>1500</v>
      </c>
      <c r="I5" s="3">
        <f t="shared" si="2"/>
        <v>320.18</v>
      </c>
      <c r="J5" s="4">
        <f t="shared" si="3"/>
        <v>1.2134499999999999</v>
      </c>
    </row>
    <row r="6" spans="1:11" x14ac:dyDescent="0.25">
      <c r="A6" s="1"/>
      <c r="B6" s="1"/>
      <c r="C6" s="1"/>
      <c r="D6" s="1"/>
      <c r="E6" s="1" t="s">
        <v>96</v>
      </c>
      <c r="F6" s="1"/>
      <c r="G6" s="24">
        <v>3711.68</v>
      </c>
      <c r="H6" s="3">
        <v>0</v>
      </c>
      <c r="I6" s="3">
        <f t="shared" si="2"/>
        <v>3711.68</v>
      </c>
      <c r="J6" s="4">
        <f t="shared" si="3"/>
        <v>1</v>
      </c>
    </row>
    <row r="7" spans="1:11" x14ac:dyDescent="0.25">
      <c r="A7" s="1"/>
      <c r="B7" s="1"/>
      <c r="C7" s="1"/>
      <c r="D7" s="1"/>
      <c r="E7" s="1" t="s">
        <v>97</v>
      </c>
      <c r="F7" s="1"/>
      <c r="G7" s="3"/>
      <c r="H7" s="3">
        <v>0</v>
      </c>
      <c r="I7" s="3">
        <f t="shared" si="2"/>
        <v>0</v>
      </c>
      <c r="J7" s="4">
        <f t="shared" si="3"/>
        <v>0</v>
      </c>
    </row>
    <row r="8" spans="1:11" ht="15.75" thickBot="1" x14ac:dyDescent="0.3">
      <c r="A8" s="1"/>
      <c r="B8" s="1"/>
      <c r="C8" s="1"/>
      <c r="D8" s="1"/>
      <c r="E8" s="1" t="s">
        <v>98</v>
      </c>
      <c r="F8" s="1"/>
      <c r="G8" s="25">
        <v>200</v>
      </c>
      <c r="H8" s="5">
        <v>0</v>
      </c>
      <c r="I8" s="5">
        <f t="shared" si="2"/>
        <v>200</v>
      </c>
      <c r="J8" s="6">
        <f t="shared" si="3"/>
        <v>1</v>
      </c>
    </row>
    <row r="9" spans="1:11" x14ac:dyDescent="0.25">
      <c r="A9" s="1"/>
      <c r="B9" s="1"/>
      <c r="C9" s="1"/>
      <c r="D9" s="1" t="s">
        <v>99</v>
      </c>
      <c r="E9" s="1"/>
      <c r="F9" s="1"/>
      <c r="G9" s="3">
        <f>SUM(G3:G8)</f>
        <v>14981.41</v>
      </c>
      <c r="H9" s="3">
        <f>ROUND(SUM(H2:H8),5)</f>
        <v>16500</v>
      </c>
      <c r="I9" s="3">
        <f t="shared" si="2"/>
        <v>-1518.59</v>
      </c>
      <c r="J9" s="4">
        <f t="shared" si="3"/>
        <v>0.90795999999999999</v>
      </c>
      <c r="K9" s="21"/>
    </row>
    <row r="10" spans="1:11" ht="30" customHeight="1" x14ac:dyDescent="0.25">
      <c r="A10" s="1"/>
      <c r="B10" s="1"/>
      <c r="C10" s="1"/>
      <c r="D10" s="1" t="s">
        <v>100</v>
      </c>
      <c r="E10" s="1"/>
      <c r="F10" s="1"/>
      <c r="G10" s="3"/>
      <c r="H10" s="3"/>
      <c r="I10" s="3"/>
      <c r="J10" s="4"/>
    </row>
    <row r="11" spans="1:11" x14ac:dyDescent="0.25">
      <c r="A11" s="1"/>
      <c r="B11" s="1"/>
      <c r="C11" s="1"/>
      <c r="D11" s="1"/>
      <c r="E11" s="1" t="s">
        <v>101</v>
      </c>
      <c r="F11" s="1"/>
      <c r="G11" s="23">
        <v>10000</v>
      </c>
      <c r="H11" s="3">
        <v>15000</v>
      </c>
      <c r="I11" s="3">
        <f t="shared" ref="I11:I17" si="4">ROUND((G11-H11),5)</f>
        <v>-5000</v>
      </c>
      <c r="J11" s="4">
        <f t="shared" ref="J11:J17" si="5">ROUND(IF(H11=0, IF(G11=0, 0, 1), G11/H11),5)</f>
        <v>0.66666999999999998</v>
      </c>
    </row>
    <row r="12" spans="1:11" x14ac:dyDescent="0.25">
      <c r="A12" s="1"/>
      <c r="B12" s="1"/>
      <c r="C12" s="1"/>
      <c r="D12" s="1"/>
      <c r="E12" s="1" t="s">
        <v>102</v>
      </c>
      <c r="F12" s="1"/>
      <c r="G12" s="23">
        <v>33930</v>
      </c>
      <c r="H12" s="3">
        <v>26730</v>
      </c>
      <c r="I12" s="3">
        <f t="shared" si="4"/>
        <v>7200</v>
      </c>
      <c r="J12" s="4">
        <f t="shared" si="5"/>
        <v>1.26936</v>
      </c>
    </row>
    <row r="13" spans="1:11" x14ac:dyDescent="0.25">
      <c r="A13" s="1"/>
      <c r="B13" s="1"/>
      <c r="C13" s="1"/>
      <c r="D13" s="1"/>
      <c r="E13" s="1" t="s">
        <v>103</v>
      </c>
      <c r="F13" s="1"/>
      <c r="G13" s="3">
        <v>0</v>
      </c>
      <c r="H13" s="3">
        <v>23475</v>
      </c>
      <c r="I13" s="3">
        <f t="shared" si="4"/>
        <v>-23475</v>
      </c>
      <c r="J13" s="4">
        <f t="shared" si="5"/>
        <v>0</v>
      </c>
    </row>
    <row r="14" spans="1:11" x14ac:dyDescent="0.25">
      <c r="A14" s="1"/>
      <c r="B14" s="1"/>
      <c r="C14" s="1"/>
      <c r="D14" s="1"/>
      <c r="E14" s="1" t="s">
        <v>104</v>
      </c>
      <c r="F14" s="1"/>
      <c r="G14" s="23">
        <v>134081.60999999999</v>
      </c>
      <c r="H14" s="3">
        <v>64875</v>
      </c>
      <c r="I14" s="3">
        <f t="shared" si="4"/>
        <v>69206.61</v>
      </c>
      <c r="J14" s="4">
        <f t="shared" si="5"/>
        <v>2.06677</v>
      </c>
    </row>
    <row r="15" spans="1:11" x14ac:dyDescent="0.25">
      <c r="A15" s="1"/>
      <c r="B15" s="1"/>
      <c r="C15" s="1"/>
      <c r="D15" s="1"/>
      <c r="E15" s="1" t="s">
        <v>105</v>
      </c>
      <c r="F15" s="1"/>
      <c r="G15" s="23">
        <v>972</v>
      </c>
      <c r="H15" s="3">
        <v>4500</v>
      </c>
      <c r="I15" s="3">
        <f t="shared" si="4"/>
        <v>-3528</v>
      </c>
      <c r="J15" s="4">
        <f t="shared" si="5"/>
        <v>0.216</v>
      </c>
    </row>
    <row r="16" spans="1:11" ht="15.75" thickBot="1" x14ac:dyDescent="0.3">
      <c r="A16" s="1"/>
      <c r="B16" s="1"/>
      <c r="C16" s="1"/>
      <c r="D16" s="1"/>
      <c r="E16" s="1" t="s">
        <v>106</v>
      </c>
      <c r="F16" s="1"/>
      <c r="G16" s="25">
        <v>11176</v>
      </c>
      <c r="H16" s="5">
        <v>0</v>
      </c>
      <c r="I16" s="5">
        <f t="shared" si="4"/>
        <v>11176</v>
      </c>
      <c r="J16" s="6">
        <f t="shared" si="5"/>
        <v>1</v>
      </c>
    </row>
    <row r="17" spans="1:10" x14ac:dyDescent="0.25">
      <c r="A17" s="1"/>
      <c r="B17" s="1"/>
      <c r="C17" s="1"/>
      <c r="D17" s="1" t="s">
        <v>107</v>
      </c>
      <c r="E17" s="1"/>
      <c r="F17" s="1"/>
      <c r="G17" s="3">
        <f>SUM(G11:G16)</f>
        <v>190159.61</v>
      </c>
      <c r="H17" s="3">
        <f>ROUND(SUM(H10:H16),5)</f>
        <v>134580</v>
      </c>
      <c r="I17" s="3">
        <f t="shared" si="4"/>
        <v>55579.61</v>
      </c>
      <c r="J17" s="4">
        <f t="shared" si="5"/>
        <v>1.41299</v>
      </c>
    </row>
    <row r="18" spans="1:10" ht="30" customHeight="1" x14ac:dyDescent="0.25">
      <c r="A18" s="1"/>
      <c r="B18" s="1"/>
      <c r="C18" s="1"/>
      <c r="D18" s="1" t="s">
        <v>108</v>
      </c>
      <c r="E18" s="1"/>
      <c r="F18" s="1"/>
      <c r="G18" s="3"/>
      <c r="H18" s="3"/>
      <c r="I18" s="3"/>
      <c r="J18" s="4"/>
    </row>
    <row r="19" spans="1:10" x14ac:dyDescent="0.25">
      <c r="A19" s="1"/>
      <c r="B19" s="1"/>
      <c r="C19" s="1"/>
      <c r="D19" s="1"/>
      <c r="E19" s="1" t="s">
        <v>109</v>
      </c>
      <c r="F19" s="1"/>
      <c r="G19" s="23">
        <v>20752.2</v>
      </c>
      <c r="H19" s="3">
        <v>17500</v>
      </c>
      <c r="I19" s="3">
        <f t="shared" ref="I19:I25" si="6">ROUND((G19-H19),5)</f>
        <v>3252.2</v>
      </c>
      <c r="J19" s="4">
        <f t="shared" ref="J19:J25" si="7">ROUND(IF(H19=0, IF(G19=0, 0, 1), G19/H19),5)</f>
        <v>1.18584</v>
      </c>
    </row>
    <row r="20" spans="1:10" x14ac:dyDescent="0.25">
      <c r="A20" s="1"/>
      <c r="B20" s="1"/>
      <c r="C20" s="1"/>
      <c r="D20" s="1"/>
      <c r="E20" s="1" t="s">
        <v>110</v>
      </c>
      <c r="F20" s="1"/>
      <c r="G20" s="23">
        <v>58537.81</v>
      </c>
      <c r="H20" s="3">
        <v>35000</v>
      </c>
      <c r="I20" s="3">
        <f t="shared" si="6"/>
        <v>23537.81</v>
      </c>
      <c r="J20" s="4">
        <f t="shared" si="7"/>
        <v>1.6725099999999999</v>
      </c>
    </row>
    <row r="21" spans="1:10" x14ac:dyDescent="0.25">
      <c r="A21" s="1"/>
      <c r="B21" s="1"/>
      <c r="C21" s="1"/>
      <c r="D21" s="1"/>
      <c r="E21" s="1" t="s">
        <v>111</v>
      </c>
      <c r="F21" s="1"/>
      <c r="G21" s="3">
        <v>0</v>
      </c>
      <c r="H21" s="3">
        <v>0</v>
      </c>
      <c r="I21" s="3">
        <f t="shared" si="6"/>
        <v>0</v>
      </c>
      <c r="J21" s="4">
        <f t="shared" si="7"/>
        <v>0</v>
      </c>
    </row>
    <row r="22" spans="1:10" x14ac:dyDescent="0.25">
      <c r="A22" s="1"/>
      <c r="B22" s="1"/>
      <c r="C22" s="1"/>
      <c r="D22" s="1"/>
      <c r="E22" s="1" t="s">
        <v>112</v>
      </c>
      <c r="F22" s="1"/>
      <c r="G22" s="23">
        <v>7859.15</v>
      </c>
      <c r="H22" s="3">
        <v>10000</v>
      </c>
      <c r="I22" s="3">
        <f t="shared" si="6"/>
        <v>-2140.85</v>
      </c>
      <c r="J22" s="4">
        <f t="shared" si="7"/>
        <v>0.78591999999999995</v>
      </c>
    </row>
    <row r="23" spans="1:10" x14ac:dyDescent="0.25">
      <c r="A23" s="1"/>
      <c r="B23" s="1"/>
      <c r="C23" s="1"/>
      <c r="D23" s="1"/>
      <c r="E23" s="1" t="s">
        <v>113</v>
      </c>
      <c r="F23" s="1"/>
      <c r="G23" s="3">
        <v>0</v>
      </c>
      <c r="H23" s="3">
        <v>0</v>
      </c>
      <c r="I23" s="3">
        <f t="shared" si="6"/>
        <v>0</v>
      </c>
      <c r="J23" s="4">
        <f t="shared" si="7"/>
        <v>0</v>
      </c>
    </row>
    <row r="24" spans="1:10" ht="15.75" thickBot="1" x14ac:dyDescent="0.3">
      <c r="A24" s="1"/>
      <c r="B24" s="1"/>
      <c r="C24" s="1"/>
      <c r="D24" s="1"/>
      <c r="E24" s="1" t="s">
        <v>114</v>
      </c>
      <c r="F24" s="1"/>
      <c r="G24" s="5">
        <v>0</v>
      </c>
      <c r="H24" s="5">
        <v>0</v>
      </c>
      <c r="I24" s="5">
        <f t="shared" si="6"/>
        <v>0</v>
      </c>
      <c r="J24" s="6">
        <f t="shared" si="7"/>
        <v>0</v>
      </c>
    </row>
    <row r="25" spans="1:10" x14ac:dyDescent="0.25">
      <c r="A25" s="1"/>
      <c r="B25" s="1"/>
      <c r="C25" s="1"/>
      <c r="D25" s="1" t="s">
        <v>115</v>
      </c>
      <c r="E25" s="1"/>
      <c r="F25" s="1"/>
      <c r="G25" s="3">
        <f>SUM(G19:G24)</f>
        <v>87149.159999999989</v>
      </c>
      <c r="H25" s="3">
        <f>ROUND(SUM(H18:H24),5)</f>
        <v>62500</v>
      </c>
      <c r="I25" s="3">
        <f t="shared" si="6"/>
        <v>24649.16</v>
      </c>
      <c r="J25" s="4">
        <f t="shared" si="7"/>
        <v>1.39439</v>
      </c>
    </row>
    <row r="26" spans="1:10" ht="30" customHeight="1" x14ac:dyDescent="0.25">
      <c r="A26" s="1"/>
      <c r="B26" s="1"/>
      <c r="C26" s="1"/>
      <c r="D26" s="1" t="s">
        <v>116</v>
      </c>
      <c r="E26" s="1"/>
      <c r="F26" s="1"/>
      <c r="G26" s="3"/>
      <c r="H26" s="3"/>
      <c r="I26" s="3"/>
      <c r="J26" s="4"/>
    </row>
    <row r="27" spans="1:10" x14ac:dyDescent="0.25">
      <c r="A27" s="1"/>
      <c r="B27" s="1"/>
      <c r="C27" s="1"/>
      <c r="D27" s="1"/>
      <c r="E27" s="1" t="s">
        <v>117</v>
      </c>
      <c r="F27" s="1"/>
      <c r="G27" s="23">
        <v>20752.2</v>
      </c>
      <c r="H27" s="3">
        <v>12000</v>
      </c>
      <c r="I27" s="3">
        <f t="shared" ref="I27:I33" si="8">ROUND((G27-H27),5)</f>
        <v>8752.2000000000007</v>
      </c>
      <c r="J27" s="4">
        <f t="shared" ref="J27:J33" si="9">ROUND(IF(H27=0, IF(G27=0, 0, 1), G27/H27),5)</f>
        <v>1.7293499999999999</v>
      </c>
    </row>
    <row r="28" spans="1:10" x14ac:dyDescent="0.25">
      <c r="A28" s="1"/>
      <c r="B28" s="1"/>
      <c r="C28" s="1"/>
      <c r="D28" s="1"/>
      <c r="E28" s="1" t="s">
        <v>118</v>
      </c>
      <c r="F28" s="1"/>
      <c r="G28" s="23">
        <v>38342.949999999997</v>
      </c>
      <c r="H28" s="3">
        <v>40000</v>
      </c>
      <c r="I28" s="3">
        <f t="shared" si="8"/>
        <v>-1657.05</v>
      </c>
      <c r="J28" s="4">
        <f t="shared" si="9"/>
        <v>0.95857000000000003</v>
      </c>
    </row>
    <row r="29" spans="1:10" x14ac:dyDescent="0.25">
      <c r="A29" s="1"/>
      <c r="B29" s="1"/>
      <c r="C29" s="1"/>
      <c r="D29" s="1"/>
      <c r="E29" s="1" t="s">
        <v>119</v>
      </c>
      <c r="F29" s="1"/>
      <c r="G29" s="23">
        <v>30881.91</v>
      </c>
      <c r="H29" s="3">
        <v>15000</v>
      </c>
      <c r="I29" s="3">
        <f t="shared" si="8"/>
        <v>15881.91</v>
      </c>
      <c r="J29" s="4">
        <f t="shared" si="9"/>
        <v>2.0587900000000001</v>
      </c>
    </row>
    <row r="30" spans="1:10" x14ac:dyDescent="0.25">
      <c r="A30" s="1"/>
      <c r="B30" s="1"/>
      <c r="C30" s="1"/>
      <c r="D30" s="1"/>
      <c r="E30" s="1" t="s">
        <v>120</v>
      </c>
      <c r="F30" s="1"/>
      <c r="G30" s="24">
        <v>1175</v>
      </c>
      <c r="H30" s="3">
        <v>0</v>
      </c>
      <c r="I30" s="3">
        <f t="shared" si="8"/>
        <v>1175</v>
      </c>
      <c r="J30" s="4">
        <f t="shared" si="9"/>
        <v>1</v>
      </c>
    </row>
    <row r="31" spans="1:10" x14ac:dyDescent="0.25">
      <c r="A31" s="1"/>
      <c r="B31" s="1"/>
      <c r="C31" s="1"/>
      <c r="D31" s="1"/>
      <c r="E31" s="1" t="s">
        <v>121</v>
      </c>
      <c r="F31" s="1"/>
      <c r="G31" s="23">
        <v>4057.94</v>
      </c>
      <c r="H31" s="3">
        <v>0</v>
      </c>
      <c r="I31" s="3">
        <f t="shared" si="8"/>
        <v>4057.94</v>
      </c>
      <c r="J31" s="4">
        <f t="shared" si="9"/>
        <v>1</v>
      </c>
    </row>
    <row r="32" spans="1:10" ht="15.75" thickBot="1" x14ac:dyDescent="0.3">
      <c r="A32" s="1"/>
      <c r="B32" s="1"/>
      <c r="C32" s="1"/>
      <c r="D32" s="1"/>
      <c r="E32" s="1" t="s">
        <v>122</v>
      </c>
      <c r="F32" s="1"/>
      <c r="G32" s="5">
        <v>0</v>
      </c>
      <c r="H32" s="5">
        <v>0</v>
      </c>
      <c r="I32" s="5">
        <f t="shared" si="8"/>
        <v>0</v>
      </c>
      <c r="J32" s="6">
        <f t="shared" si="9"/>
        <v>0</v>
      </c>
    </row>
    <row r="33" spans="1:10" x14ac:dyDescent="0.25">
      <c r="A33" s="1"/>
      <c r="B33" s="1"/>
      <c r="C33" s="1"/>
      <c r="D33" s="1" t="s">
        <v>123</v>
      </c>
      <c r="E33" s="1"/>
      <c r="F33" s="1"/>
      <c r="G33" s="3">
        <f>SUM(G27:G32)</f>
        <v>95210</v>
      </c>
      <c r="H33" s="3">
        <f>ROUND(SUM(H26:H32),5)</f>
        <v>67000</v>
      </c>
      <c r="I33" s="3">
        <f t="shared" si="8"/>
        <v>28210</v>
      </c>
      <c r="J33" s="4">
        <f t="shared" si="9"/>
        <v>1.4210400000000001</v>
      </c>
    </row>
    <row r="34" spans="1:10" ht="30" customHeight="1" x14ac:dyDescent="0.25">
      <c r="A34" s="1"/>
      <c r="B34" s="1"/>
      <c r="C34" s="1"/>
      <c r="D34" s="1" t="s">
        <v>124</v>
      </c>
      <c r="E34" s="1"/>
      <c r="F34" s="1"/>
      <c r="G34" s="3"/>
      <c r="H34" s="3"/>
      <c r="I34" s="3"/>
      <c r="J34" s="4"/>
    </row>
    <row r="35" spans="1:10" x14ac:dyDescent="0.25">
      <c r="A35" s="1"/>
      <c r="B35" s="1"/>
      <c r="C35" s="1"/>
      <c r="D35" s="1"/>
      <c r="E35" s="1" t="s">
        <v>125</v>
      </c>
      <c r="F35" s="1"/>
      <c r="G35" s="23">
        <v>2075.2199999999998</v>
      </c>
      <c r="H35" s="3">
        <v>1500</v>
      </c>
      <c r="I35" s="3">
        <f>ROUND((G35-H35),5)</f>
        <v>575.22</v>
      </c>
      <c r="J35" s="4">
        <f>ROUND(IF(H35=0, IF(G35=0, 0, 1), G35/H35),5)</f>
        <v>1.38348</v>
      </c>
    </row>
    <row r="36" spans="1:10" x14ac:dyDescent="0.25">
      <c r="A36" s="1"/>
      <c r="B36" s="1"/>
      <c r="C36" s="1"/>
      <c r="D36" s="1"/>
      <c r="E36" s="1" t="s">
        <v>126</v>
      </c>
      <c r="F36" s="1"/>
      <c r="G36" s="23">
        <v>27605.040000000001</v>
      </c>
      <c r="H36" s="3">
        <v>40000</v>
      </c>
      <c r="I36" s="3">
        <f>ROUND((G36-H36),5)</f>
        <v>-12394.96</v>
      </c>
      <c r="J36" s="4">
        <f>ROUND(IF(H36=0, IF(G36=0, 0, 1), G36/H36),5)</f>
        <v>0.69013000000000002</v>
      </c>
    </row>
    <row r="37" spans="1:10" x14ac:dyDescent="0.25">
      <c r="A37" s="1"/>
      <c r="B37" s="1"/>
      <c r="C37" s="1"/>
      <c r="D37" s="1"/>
      <c r="E37" s="1" t="s">
        <v>127</v>
      </c>
      <c r="F37" s="1"/>
      <c r="G37" s="23">
        <v>3920.39</v>
      </c>
      <c r="H37" s="3">
        <v>0</v>
      </c>
      <c r="I37" s="3">
        <f>ROUND((G37-H37),5)</f>
        <v>3920.39</v>
      </c>
      <c r="J37" s="4">
        <f>ROUND(IF(H37=0, IF(G37=0, 0, 1), G37/H37),5)</f>
        <v>1</v>
      </c>
    </row>
    <row r="38" spans="1:10" ht="15.75" thickBot="1" x14ac:dyDescent="0.3">
      <c r="A38" s="1"/>
      <c r="B38" s="1"/>
      <c r="C38" s="1"/>
      <c r="D38" s="1"/>
      <c r="E38" s="1" t="s">
        <v>128</v>
      </c>
      <c r="F38" s="1"/>
      <c r="G38" s="5"/>
      <c r="H38" s="5">
        <v>0</v>
      </c>
      <c r="I38" s="5">
        <f>ROUND((G38-H38),5)</f>
        <v>0</v>
      </c>
      <c r="J38" s="6">
        <f>ROUND(IF(H38=0, IF(G38=0, 0, 1), G38/H38),5)</f>
        <v>0</v>
      </c>
    </row>
    <row r="39" spans="1:10" x14ac:dyDescent="0.25">
      <c r="A39" s="1"/>
      <c r="B39" s="1"/>
      <c r="C39" s="1"/>
      <c r="D39" s="1" t="s">
        <v>129</v>
      </c>
      <c r="E39" s="1"/>
      <c r="F39" s="1"/>
      <c r="G39" s="3">
        <f>SUM(G35:G38)</f>
        <v>33600.65</v>
      </c>
      <c r="H39" s="3">
        <f>ROUND(SUM(H34:H38),5)</f>
        <v>41500</v>
      </c>
      <c r="I39" s="3">
        <f>ROUND((G39-H39),5)</f>
        <v>-7899.35</v>
      </c>
      <c r="J39" s="4">
        <f>ROUND(IF(H39=0, IF(G39=0, 0, 1), G39/H39),5)</f>
        <v>0.80964999999999998</v>
      </c>
    </row>
    <row r="40" spans="1:10" ht="30" customHeight="1" x14ac:dyDescent="0.25">
      <c r="A40" s="1"/>
      <c r="B40" s="1"/>
      <c r="C40" s="1"/>
      <c r="D40" s="1" t="s">
        <v>130</v>
      </c>
      <c r="E40" s="1"/>
      <c r="F40" s="1"/>
      <c r="G40" s="3"/>
      <c r="H40" s="3"/>
      <c r="I40" s="3"/>
      <c r="J40" s="4"/>
    </row>
    <row r="41" spans="1:10" x14ac:dyDescent="0.25">
      <c r="A41" s="1"/>
      <c r="B41" s="1"/>
      <c r="C41" s="1"/>
      <c r="D41" s="1"/>
      <c r="E41" s="1" t="s">
        <v>131</v>
      </c>
      <c r="F41" s="1"/>
      <c r="G41" s="3">
        <v>0</v>
      </c>
      <c r="H41" s="3">
        <v>0</v>
      </c>
      <c r="I41" s="3">
        <f t="shared" ref="I41:I47" si="10">ROUND((G41-H41),5)</f>
        <v>0</v>
      </c>
      <c r="J41" s="4">
        <f t="shared" ref="J41:J47" si="11">ROUND(IF(H41=0, IF(G41=0, 0, 1), G41/H41),5)</f>
        <v>0</v>
      </c>
    </row>
    <row r="42" spans="1:10" x14ac:dyDescent="0.25">
      <c r="A42" s="1"/>
      <c r="B42" s="1"/>
      <c r="C42" s="1"/>
      <c r="D42" s="1"/>
      <c r="E42" s="1" t="s">
        <v>132</v>
      </c>
      <c r="F42" s="1"/>
      <c r="G42" s="3">
        <v>0</v>
      </c>
      <c r="H42" s="3">
        <v>0</v>
      </c>
      <c r="I42" s="3">
        <f t="shared" si="10"/>
        <v>0</v>
      </c>
      <c r="J42" s="4">
        <f t="shared" si="11"/>
        <v>0</v>
      </c>
    </row>
    <row r="43" spans="1:10" x14ac:dyDescent="0.25">
      <c r="A43" s="1"/>
      <c r="B43" s="1"/>
      <c r="C43" s="1"/>
      <c r="D43" s="1"/>
      <c r="E43" s="1" t="s">
        <v>133</v>
      </c>
      <c r="F43" s="1"/>
      <c r="G43" s="23">
        <v>57885.95</v>
      </c>
      <c r="H43" s="3">
        <v>20000</v>
      </c>
      <c r="I43" s="3">
        <f t="shared" si="10"/>
        <v>37885.949999999997</v>
      </c>
      <c r="J43" s="4">
        <f t="shared" si="11"/>
        <v>2.8942999999999999</v>
      </c>
    </row>
    <row r="44" spans="1:10" x14ac:dyDescent="0.25">
      <c r="A44" s="1"/>
      <c r="B44" s="1"/>
      <c r="C44" s="1"/>
      <c r="D44" s="1"/>
      <c r="E44" s="1" t="s">
        <v>134</v>
      </c>
      <c r="F44" s="1"/>
      <c r="G44" s="3">
        <v>0</v>
      </c>
      <c r="H44" s="3">
        <v>10000</v>
      </c>
      <c r="I44" s="3">
        <f t="shared" si="10"/>
        <v>-10000</v>
      </c>
      <c r="J44" s="4">
        <f t="shared" si="11"/>
        <v>0</v>
      </c>
    </row>
    <row r="45" spans="1:10" x14ac:dyDescent="0.25">
      <c r="A45" s="1"/>
      <c r="B45" s="1"/>
      <c r="C45" s="1"/>
      <c r="D45" s="1"/>
      <c r="E45" s="1" t="s">
        <v>135</v>
      </c>
      <c r="F45" s="1"/>
      <c r="G45" s="3">
        <v>0</v>
      </c>
      <c r="H45" s="3">
        <v>0</v>
      </c>
      <c r="I45" s="3">
        <f t="shared" si="10"/>
        <v>0</v>
      </c>
      <c r="J45" s="4">
        <f t="shared" si="11"/>
        <v>0</v>
      </c>
    </row>
    <row r="46" spans="1:10" ht="15.75" thickBot="1" x14ac:dyDescent="0.3">
      <c r="A46" s="1"/>
      <c r="B46" s="1"/>
      <c r="C46" s="1"/>
      <c r="D46" s="1"/>
      <c r="E46" s="1" t="s">
        <v>136</v>
      </c>
      <c r="F46" s="1"/>
      <c r="G46" s="25">
        <v>3149.2</v>
      </c>
      <c r="H46" s="5">
        <v>0</v>
      </c>
      <c r="I46" s="5">
        <f t="shared" si="10"/>
        <v>3149.2</v>
      </c>
      <c r="J46" s="6">
        <f t="shared" si="11"/>
        <v>1</v>
      </c>
    </row>
    <row r="47" spans="1:10" x14ac:dyDescent="0.25">
      <c r="A47" s="1"/>
      <c r="B47" s="1"/>
      <c r="C47" s="1"/>
      <c r="D47" s="1" t="s">
        <v>137</v>
      </c>
      <c r="E47" s="1"/>
      <c r="F47" s="1"/>
      <c r="G47" s="3">
        <f>SUM(G41:G46)</f>
        <v>61035.149999999994</v>
      </c>
      <c r="H47" s="3">
        <f>ROUND(SUM(H40:H46),5)</f>
        <v>30000</v>
      </c>
      <c r="I47" s="3">
        <f t="shared" si="10"/>
        <v>31035.15</v>
      </c>
      <c r="J47" s="4">
        <f t="shared" si="11"/>
        <v>2.03451</v>
      </c>
    </row>
    <row r="49" spans="7:9" x14ac:dyDescent="0.25">
      <c r="G49" s="22">
        <f>SUM(G47,G39,G33,G25,G17,G9,G1)</f>
        <v>485950.17999999993</v>
      </c>
      <c r="H49" s="3"/>
      <c r="I49" s="22"/>
    </row>
    <row r="50" spans="7:9" x14ac:dyDescent="0.25">
      <c r="G50" s="22">
        <v>-212948.49</v>
      </c>
    </row>
    <row r="51" spans="7:9" x14ac:dyDescent="0.25">
      <c r="G51" s="22">
        <f>SUM(G49:G50)</f>
        <v>273001.68999999994</v>
      </c>
      <c r="H51" s="22">
        <v>238891.07</v>
      </c>
      <c r="I51" s="22">
        <f>SUM(G51-H51)</f>
        <v>34110.619999999937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7"/>
  <sheetViews>
    <sheetView topLeftCell="Q42" workbookViewId="0">
      <selection activeCell="X57" sqref="A1:X57"/>
    </sheetView>
  </sheetViews>
  <sheetFormatPr defaultRowHeight="15" x14ac:dyDescent="0.25"/>
  <cols>
    <col min="1" max="1" width="1" customWidth="1"/>
    <col min="2" max="2" width="1.140625" customWidth="1"/>
    <col min="3" max="3" width="1.5703125" customWidth="1"/>
    <col min="4" max="4" width="3.5703125" customWidth="1"/>
    <col min="5" max="5" width="31.140625" style="26" customWidth="1"/>
    <col min="6" max="6" width="9.28515625" style="28" bestFit="1" customWidth="1"/>
    <col min="7" max="7" width="8.42578125" style="27" bestFit="1" customWidth="1"/>
    <col min="8" max="8" width="8.140625" style="27" bestFit="1" customWidth="1"/>
    <col min="9" max="11" width="7.5703125" style="27" bestFit="1" customWidth="1"/>
    <col min="12" max="12" width="8.42578125" style="27" bestFit="1" customWidth="1"/>
    <col min="13" max="16" width="6.28515625" style="27" bestFit="1" customWidth="1"/>
    <col min="17" max="17" width="9.28515625" style="27" bestFit="1" customWidth="1"/>
    <col min="18" max="32" width="9.140625" style="27"/>
    <col min="33" max="47" width="9.140625" style="26"/>
  </cols>
  <sheetData>
    <row r="1" spans="1:47" x14ac:dyDescent="0.25">
      <c r="A1" s="1"/>
      <c r="B1" s="1"/>
      <c r="C1" s="1"/>
      <c r="D1" s="1"/>
      <c r="E1" s="1" t="s">
        <v>70</v>
      </c>
      <c r="F1" s="29" t="s">
        <v>197</v>
      </c>
      <c r="G1" s="30"/>
      <c r="H1" s="30"/>
      <c r="I1" s="30"/>
      <c r="J1" s="30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7">
        <v>200</v>
      </c>
      <c r="X1" s="22"/>
      <c r="Y1" s="22"/>
      <c r="Z1" s="22"/>
      <c r="AA1" s="22"/>
      <c r="AB1" s="22"/>
      <c r="AC1" s="22"/>
      <c r="AD1" s="22"/>
      <c r="AE1" s="22"/>
      <c r="AF1" s="22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47" x14ac:dyDescent="0.25">
      <c r="A2" s="1"/>
      <c r="B2" s="1"/>
      <c r="C2" s="1"/>
      <c r="D2" s="1" t="s">
        <v>74</v>
      </c>
      <c r="E2" s="1"/>
      <c r="F2" s="29"/>
    </row>
    <row r="3" spans="1:47" x14ac:dyDescent="0.25">
      <c r="A3" s="1"/>
      <c r="B3" s="1"/>
      <c r="C3" s="1"/>
      <c r="D3" s="1"/>
      <c r="E3" s="1" t="s">
        <v>75</v>
      </c>
      <c r="F3" s="29" t="s">
        <v>196</v>
      </c>
      <c r="G3" s="27">
        <v>3888.54</v>
      </c>
      <c r="H3" s="27">
        <v>-2112.14</v>
      </c>
      <c r="W3" s="27">
        <f>SUM(F3:V3)</f>
        <v>1776.4</v>
      </c>
    </row>
    <row r="4" spans="1:47" x14ac:dyDescent="0.25">
      <c r="A4" s="1"/>
      <c r="B4" s="1"/>
      <c r="C4" s="1"/>
      <c r="D4" s="1"/>
      <c r="E4" s="1" t="s">
        <v>76</v>
      </c>
      <c r="F4" s="29"/>
    </row>
    <row r="5" spans="1:47" x14ac:dyDescent="0.25">
      <c r="A5" s="1"/>
      <c r="B5" s="1"/>
      <c r="C5" s="1"/>
      <c r="D5" s="1"/>
      <c r="E5" s="1" t="s">
        <v>77</v>
      </c>
      <c r="F5" s="29"/>
    </row>
    <row r="6" spans="1:47" x14ac:dyDescent="0.25">
      <c r="A6" s="1"/>
      <c r="B6" s="1"/>
      <c r="C6" s="1"/>
      <c r="D6" s="1"/>
      <c r="E6" s="1" t="s">
        <v>78</v>
      </c>
      <c r="F6" s="29"/>
    </row>
    <row r="7" spans="1:47" x14ac:dyDescent="0.25">
      <c r="A7" s="1"/>
      <c r="B7" s="1"/>
      <c r="C7" s="1"/>
      <c r="D7" s="1"/>
      <c r="E7" s="1" t="s">
        <v>79</v>
      </c>
      <c r="F7" s="29" t="s">
        <v>193</v>
      </c>
      <c r="H7" s="27">
        <v>1125.6600000000001</v>
      </c>
      <c r="W7" s="27">
        <f>SUM(F7:V7)</f>
        <v>1125.6600000000001</v>
      </c>
    </row>
    <row r="8" spans="1:47" x14ac:dyDescent="0.25">
      <c r="A8" s="1"/>
      <c r="B8" s="1"/>
      <c r="C8" s="1"/>
      <c r="D8" s="1" t="s">
        <v>80</v>
      </c>
      <c r="E8" s="1"/>
      <c r="F8" s="29"/>
    </row>
    <row r="9" spans="1:47" x14ac:dyDescent="0.25">
      <c r="A9" s="1"/>
      <c r="B9" s="1"/>
      <c r="C9" s="1"/>
      <c r="D9" s="1" t="s">
        <v>92</v>
      </c>
      <c r="E9" s="1"/>
      <c r="F9" s="29"/>
    </row>
    <row r="10" spans="1:47" x14ac:dyDescent="0.25">
      <c r="A10" s="1"/>
      <c r="B10" s="1"/>
      <c r="C10" s="1"/>
      <c r="D10" s="1"/>
      <c r="E10" s="1" t="s">
        <v>93</v>
      </c>
      <c r="F10" s="29">
        <v>2087.08</v>
      </c>
      <c r="W10" s="27">
        <f>SUM(F10:U10)</f>
        <v>2087.08</v>
      </c>
    </row>
    <row r="11" spans="1:47" x14ac:dyDescent="0.25">
      <c r="A11" s="1"/>
      <c r="B11" s="1"/>
      <c r="C11" s="1"/>
      <c r="D11" s="1"/>
      <c r="E11" s="1" t="s">
        <v>94</v>
      </c>
      <c r="F11" s="29">
        <v>7162.47</v>
      </c>
      <c r="G11" s="27">
        <v>3189.91</v>
      </c>
      <c r="W11" s="27">
        <f t="shared" ref="W11:W54" si="0">SUM(F11:U11)</f>
        <v>10352.380000000001</v>
      </c>
    </row>
    <row r="12" spans="1:47" x14ac:dyDescent="0.25">
      <c r="A12" s="1"/>
      <c r="B12" s="1"/>
      <c r="C12" s="1"/>
      <c r="D12" s="1"/>
      <c r="E12" s="1" t="s">
        <v>95</v>
      </c>
      <c r="F12" s="29">
        <v>1820.19</v>
      </c>
      <c r="W12" s="27">
        <f t="shared" si="0"/>
        <v>1820.19</v>
      </c>
    </row>
    <row r="13" spans="1:47" x14ac:dyDescent="0.25">
      <c r="A13" s="1"/>
      <c r="B13" s="1"/>
      <c r="C13" s="1"/>
      <c r="D13" s="1"/>
      <c r="E13" s="1" t="s">
        <v>96</v>
      </c>
      <c r="F13" s="29">
        <v>680.37</v>
      </c>
      <c r="G13" s="27">
        <v>158.6</v>
      </c>
      <c r="W13" s="27">
        <f t="shared" si="0"/>
        <v>838.97</v>
      </c>
    </row>
    <row r="14" spans="1:47" x14ac:dyDescent="0.25">
      <c r="A14" s="1"/>
      <c r="B14" s="1"/>
      <c r="C14" s="1"/>
      <c r="D14" s="1"/>
      <c r="E14" s="1" t="s">
        <v>97</v>
      </c>
      <c r="F14" s="29"/>
      <c r="W14" s="27">
        <f t="shared" si="0"/>
        <v>0</v>
      </c>
    </row>
    <row r="15" spans="1:47" x14ac:dyDescent="0.25">
      <c r="A15" s="1"/>
      <c r="B15" s="1"/>
      <c r="C15" s="1"/>
      <c r="D15" s="1"/>
      <c r="E15" s="1" t="s">
        <v>98</v>
      </c>
      <c r="F15" s="29">
        <v>844.85</v>
      </c>
      <c r="G15" s="27">
        <v>465.44</v>
      </c>
      <c r="W15" s="27">
        <f t="shared" si="0"/>
        <v>1310.29</v>
      </c>
    </row>
    <row r="16" spans="1:47" x14ac:dyDescent="0.25">
      <c r="A16" s="1"/>
      <c r="B16" s="1"/>
      <c r="C16" s="1"/>
      <c r="D16" s="1" t="s">
        <v>99</v>
      </c>
      <c r="E16" s="1"/>
      <c r="F16" s="29"/>
      <c r="W16" s="27">
        <f t="shared" si="0"/>
        <v>0</v>
      </c>
    </row>
    <row r="17" spans="1:23" x14ac:dyDescent="0.25">
      <c r="A17" s="1"/>
      <c r="B17" s="1"/>
      <c r="C17" s="1"/>
      <c r="D17" s="1" t="s">
        <v>100</v>
      </c>
      <c r="E17" s="1"/>
      <c r="F17" s="29"/>
      <c r="W17" s="27">
        <f t="shared" si="0"/>
        <v>0</v>
      </c>
    </row>
    <row r="18" spans="1:23" x14ac:dyDescent="0.25">
      <c r="A18" s="1"/>
      <c r="B18" s="1"/>
      <c r="C18" s="1"/>
      <c r="D18" s="1"/>
      <c r="E18" s="1" t="s">
        <v>101</v>
      </c>
      <c r="F18" s="29">
        <v>10000</v>
      </c>
      <c r="W18" s="27">
        <f t="shared" si="0"/>
        <v>10000</v>
      </c>
    </row>
    <row r="19" spans="1:23" x14ac:dyDescent="0.25">
      <c r="A19" s="1"/>
      <c r="B19" s="1"/>
      <c r="C19" s="1"/>
      <c r="D19" s="1"/>
      <c r="E19" s="1" t="s">
        <v>102</v>
      </c>
      <c r="F19" s="29">
        <v>10000</v>
      </c>
      <c r="G19" s="27">
        <v>9000</v>
      </c>
      <c r="H19" s="27">
        <v>4000</v>
      </c>
      <c r="I19" s="27">
        <v>1111.1099999999999</v>
      </c>
      <c r="J19" s="27">
        <v>8500</v>
      </c>
      <c r="K19" s="27">
        <v>1230</v>
      </c>
      <c r="L19" s="27">
        <v>88.89</v>
      </c>
      <c r="W19" s="27">
        <f t="shared" si="0"/>
        <v>33930</v>
      </c>
    </row>
    <row r="20" spans="1:23" x14ac:dyDescent="0.25">
      <c r="A20" s="1"/>
      <c r="B20" s="1"/>
      <c r="C20" s="1"/>
      <c r="D20" s="1"/>
      <c r="E20" s="1" t="s">
        <v>103</v>
      </c>
      <c r="F20" s="29"/>
      <c r="W20" s="27">
        <f t="shared" si="0"/>
        <v>0</v>
      </c>
    </row>
    <row r="21" spans="1:23" x14ac:dyDescent="0.25">
      <c r="A21" s="1"/>
      <c r="B21" s="1"/>
      <c r="C21" s="1"/>
      <c r="D21" s="1"/>
      <c r="E21" s="1" t="s">
        <v>104</v>
      </c>
      <c r="F21" s="29">
        <v>134081.60999999999</v>
      </c>
      <c r="G21" s="27">
        <v>3321</v>
      </c>
      <c r="W21" s="27">
        <f t="shared" si="0"/>
        <v>137402.60999999999</v>
      </c>
    </row>
    <row r="22" spans="1:23" x14ac:dyDescent="0.25">
      <c r="A22" s="1"/>
      <c r="B22" s="1"/>
      <c r="C22" s="1"/>
      <c r="D22" s="1"/>
      <c r="E22" s="1" t="s">
        <v>105</v>
      </c>
      <c r="F22" s="29">
        <v>11176</v>
      </c>
      <c r="W22" s="27">
        <f t="shared" si="0"/>
        <v>11176</v>
      </c>
    </row>
    <row r="23" spans="1:23" x14ac:dyDescent="0.25">
      <c r="A23" s="1"/>
      <c r="B23" s="1"/>
      <c r="C23" s="1"/>
      <c r="D23" s="1"/>
      <c r="E23" s="1" t="s">
        <v>106</v>
      </c>
      <c r="F23" s="29"/>
      <c r="W23" s="27">
        <f t="shared" si="0"/>
        <v>0</v>
      </c>
    </row>
    <row r="24" spans="1:23" x14ac:dyDescent="0.25">
      <c r="A24" s="1"/>
      <c r="B24" s="1"/>
      <c r="C24" s="1"/>
      <c r="D24" s="1" t="s">
        <v>107</v>
      </c>
      <c r="E24" s="1"/>
      <c r="F24" s="29"/>
      <c r="W24" s="27">
        <f t="shared" si="0"/>
        <v>0</v>
      </c>
    </row>
    <row r="25" spans="1:23" x14ac:dyDescent="0.25">
      <c r="A25" s="1"/>
      <c r="B25" s="1"/>
      <c r="C25" s="1"/>
      <c r="D25" s="1" t="s">
        <v>108</v>
      </c>
      <c r="E25" s="1"/>
      <c r="F25" s="29"/>
      <c r="W25" s="27">
        <f t="shared" si="0"/>
        <v>0</v>
      </c>
    </row>
    <row r="26" spans="1:23" x14ac:dyDescent="0.25">
      <c r="A26" s="1"/>
      <c r="B26" s="1"/>
      <c r="C26" s="1"/>
      <c r="D26" s="1"/>
      <c r="E26" s="1" t="s">
        <v>109</v>
      </c>
      <c r="F26" s="29">
        <v>20752.2</v>
      </c>
      <c r="W26" s="27">
        <f t="shared" si="0"/>
        <v>20752.2</v>
      </c>
    </row>
    <row r="27" spans="1:23" x14ac:dyDescent="0.25">
      <c r="A27" s="1"/>
      <c r="B27" s="1"/>
      <c r="C27" s="1"/>
      <c r="D27" s="1"/>
      <c r="E27" s="1" t="s">
        <v>110</v>
      </c>
      <c r="F27" s="29">
        <v>58537.8</v>
      </c>
      <c r="W27" s="27">
        <f t="shared" si="0"/>
        <v>58537.8</v>
      </c>
    </row>
    <row r="28" spans="1:23" x14ac:dyDescent="0.25">
      <c r="A28" s="1"/>
      <c r="B28" s="1"/>
      <c r="C28" s="1"/>
      <c r="D28" s="1"/>
      <c r="E28" s="1" t="s">
        <v>111</v>
      </c>
      <c r="F28" s="29"/>
      <c r="W28" s="27">
        <f t="shared" si="0"/>
        <v>0</v>
      </c>
    </row>
    <row r="29" spans="1:23" x14ac:dyDescent="0.25">
      <c r="A29" s="1"/>
      <c r="B29" s="1"/>
      <c r="C29" s="1"/>
      <c r="D29" s="1"/>
      <c r="E29" s="1" t="s">
        <v>112</v>
      </c>
      <c r="F29" s="29">
        <v>7859.15</v>
      </c>
      <c r="W29" s="27">
        <f t="shared" si="0"/>
        <v>7859.15</v>
      </c>
    </row>
    <row r="30" spans="1:23" x14ac:dyDescent="0.25">
      <c r="A30" s="1"/>
      <c r="B30" s="1"/>
      <c r="C30" s="1"/>
      <c r="D30" s="1"/>
      <c r="E30" s="1" t="s">
        <v>113</v>
      </c>
      <c r="F30" s="29"/>
      <c r="W30" s="27">
        <f t="shared" si="0"/>
        <v>0</v>
      </c>
    </row>
    <row r="31" spans="1:23" x14ac:dyDescent="0.25">
      <c r="A31" s="1"/>
      <c r="B31" s="1"/>
      <c r="C31" s="1"/>
      <c r="D31" s="1"/>
      <c r="E31" s="1" t="s">
        <v>114</v>
      </c>
      <c r="F31" s="29"/>
      <c r="W31" s="27">
        <f t="shared" si="0"/>
        <v>0</v>
      </c>
    </row>
    <row r="32" spans="1:23" x14ac:dyDescent="0.25">
      <c r="A32" s="1"/>
      <c r="B32" s="1"/>
      <c r="C32" s="1"/>
      <c r="D32" s="1" t="s">
        <v>115</v>
      </c>
      <c r="E32" s="1"/>
      <c r="F32" s="29"/>
      <c r="W32" s="27">
        <f t="shared" si="0"/>
        <v>0</v>
      </c>
    </row>
    <row r="33" spans="1:23" x14ac:dyDescent="0.25">
      <c r="A33" s="1"/>
      <c r="B33" s="1"/>
      <c r="C33" s="1"/>
      <c r="D33" s="1" t="s">
        <v>116</v>
      </c>
      <c r="E33" s="1"/>
      <c r="F33" s="29"/>
      <c r="W33" s="27">
        <f t="shared" si="0"/>
        <v>0</v>
      </c>
    </row>
    <row r="34" spans="1:23" x14ac:dyDescent="0.25">
      <c r="A34" s="1"/>
      <c r="B34" s="1"/>
      <c r="C34" s="1"/>
      <c r="D34" s="1"/>
      <c r="E34" s="1" t="s">
        <v>117</v>
      </c>
      <c r="F34" s="29">
        <v>20752.2</v>
      </c>
      <c r="W34" s="27">
        <f t="shared" si="0"/>
        <v>20752.2</v>
      </c>
    </row>
    <row r="35" spans="1:23" x14ac:dyDescent="0.25">
      <c r="A35" s="1"/>
      <c r="B35" s="1"/>
      <c r="C35" s="1"/>
      <c r="D35" s="1"/>
      <c r="E35" s="1" t="s">
        <v>118</v>
      </c>
      <c r="F35" s="29">
        <v>38342.949999999997</v>
      </c>
      <c r="W35" s="27">
        <f t="shared" si="0"/>
        <v>38342.949999999997</v>
      </c>
    </row>
    <row r="36" spans="1:23" x14ac:dyDescent="0.25">
      <c r="A36" s="1"/>
      <c r="B36" s="1"/>
      <c r="C36" s="1"/>
      <c r="D36" s="1"/>
      <c r="E36" s="1" t="s">
        <v>119</v>
      </c>
      <c r="F36" s="29">
        <v>30881.91</v>
      </c>
      <c r="W36" s="27">
        <f t="shared" si="0"/>
        <v>30881.91</v>
      </c>
    </row>
    <row r="37" spans="1:23" x14ac:dyDescent="0.25">
      <c r="A37" s="1"/>
      <c r="B37" s="1"/>
      <c r="C37" s="1"/>
      <c r="D37" s="1"/>
      <c r="E37" s="1" t="s">
        <v>120</v>
      </c>
      <c r="F37" s="29"/>
      <c r="W37" s="27">
        <f t="shared" si="0"/>
        <v>0</v>
      </c>
    </row>
    <row r="38" spans="1:23" x14ac:dyDescent="0.25">
      <c r="A38" s="1"/>
      <c r="B38" s="1"/>
      <c r="C38" s="1"/>
      <c r="D38" s="1"/>
      <c r="E38" s="1" t="s">
        <v>121</v>
      </c>
      <c r="F38" s="29">
        <v>4057.95</v>
      </c>
      <c r="W38" s="27">
        <f t="shared" si="0"/>
        <v>4057.95</v>
      </c>
    </row>
    <row r="39" spans="1:23" x14ac:dyDescent="0.25">
      <c r="A39" s="1"/>
      <c r="B39" s="1"/>
      <c r="C39" s="1"/>
      <c r="D39" s="1"/>
      <c r="E39" s="1" t="s">
        <v>122</v>
      </c>
      <c r="F39" s="29">
        <v>232</v>
      </c>
      <c r="W39" s="27">
        <f t="shared" si="0"/>
        <v>232</v>
      </c>
    </row>
    <row r="40" spans="1:23" x14ac:dyDescent="0.25">
      <c r="A40" s="1"/>
      <c r="B40" s="1"/>
      <c r="C40" s="1"/>
      <c r="D40" s="1" t="s">
        <v>123</v>
      </c>
      <c r="E40" s="1"/>
      <c r="F40" s="29"/>
      <c r="W40" s="27">
        <f t="shared" si="0"/>
        <v>0</v>
      </c>
    </row>
    <row r="41" spans="1:23" x14ac:dyDescent="0.25">
      <c r="A41" s="1"/>
      <c r="B41" s="1"/>
      <c r="C41" s="1"/>
      <c r="D41" s="1" t="s">
        <v>124</v>
      </c>
      <c r="E41" s="1"/>
      <c r="F41" s="29"/>
      <c r="W41" s="27">
        <f t="shared" si="0"/>
        <v>0</v>
      </c>
    </row>
    <row r="42" spans="1:23" x14ac:dyDescent="0.25">
      <c r="A42" s="1"/>
      <c r="B42" s="1"/>
      <c r="C42" s="1"/>
      <c r="D42" s="1"/>
      <c r="E42" s="1" t="s">
        <v>125</v>
      </c>
      <c r="F42" s="29">
        <v>2075.2199999999998</v>
      </c>
      <c r="W42" s="27">
        <f t="shared" si="0"/>
        <v>2075.2199999999998</v>
      </c>
    </row>
    <row r="43" spans="1:23" x14ac:dyDescent="0.25">
      <c r="A43" s="1"/>
      <c r="B43" s="1"/>
      <c r="C43" s="1"/>
      <c r="D43" s="1"/>
      <c r="E43" s="1" t="s">
        <v>126</v>
      </c>
      <c r="F43" s="29">
        <v>31525.43</v>
      </c>
      <c r="W43" s="27">
        <f t="shared" si="0"/>
        <v>31525.43</v>
      </c>
    </row>
    <row r="44" spans="1:23" x14ac:dyDescent="0.25">
      <c r="A44" s="1"/>
      <c r="B44" s="1"/>
      <c r="C44" s="1"/>
      <c r="D44" s="1"/>
      <c r="E44" s="1" t="s">
        <v>127</v>
      </c>
      <c r="F44" s="29"/>
      <c r="W44" s="27">
        <f t="shared" si="0"/>
        <v>0</v>
      </c>
    </row>
    <row r="45" spans="1:23" x14ac:dyDescent="0.25">
      <c r="A45" s="1"/>
      <c r="B45" s="1"/>
      <c r="C45" s="1"/>
      <c r="D45" s="1"/>
      <c r="E45" s="1" t="s">
        <v>128</v>
      </c>
      <c r="F45" s="29">
        <v>2712.5</v>
      </c>
      <c r="G45" s="27">
        <v>232</v>
      </c>
      <c r="W45" s="27">
        <f t="shared" si="0"/>
        <v>2944.5</v>
      </c>
    </row>
    <row r="46" spans="1:23" x14ac:dyDescent="0.25">
      <c r="A46" s="1"/>
      <c r="B46" s="1"/>
      <c r="C46" s="1"/>
      <c r="D46" s="1" t="s">
        <v>129</v>
      </c>
      <c r="E46" s="1"/>
      <c r="F46" s="29"/>
      <c r="W46" s="27">
        <f t="shared" si="0"/>
        <v>0</v>
      </c>
    </row>
    <row r="47" spans="1:23" x14ac:dyDescent="0.25">
      <c r="A47" s="1"/>
      <c r="B47" s="1"/>
      <c r="C47" s="1"/>
      <c r="D47" s="1" t="s">
        <v>130</v>
      </c>
      <c r="E47" s="1"/>
      <c r="F47" s="29"/>
      <c r="W47" s="27">
        <f t="shared" si="0"/>
        <v>0</v>
      </c>
    </row>
    <row r="48" spans="1:23" x14ac:dyDescent="0.25">
      <c r="A48" s="1"/>
      <c r="B48" s="1"/>
      <c r="C48" s="1"/>
      <c r="D48" s="1"/>
      <c r="E48" s="1" t="s">
        <v>131</v>
      </c>
      <c r="F48" s="29"/>
      <c r="W48" s="27">
        <f t="shared" si="0"/>
        <v>0</v>
      </c>
    </row>
    <row r="49" spans="1:24" x14ac:dyDescent="0.25">
      <c r="A49" s="1"/>
      <c r="B49" s="1"/>
      <c r="C49" s="1"/>
      <c r="D49" s="1"/>
      <c r="E49" s="1" t="s">
        <v>132</v>
      </c>
      <c r="F49" s="29">
        <v>640</v>
      </c>
      <c r="W49" s="27">
        <f t="shared" si="0"/>
        <v>640</v>
      </c>
    </row>
    <row r="50" spans="1:24" x14ac:dyDescent="0.25">
      <c r="A50" s="1"/>
      <c r="B50" s="1"/>
      <c r="C50" s="1"/>
      <c r="D50" s="1"/>
      <c r="E50" s="1" t="s">
        <v>133</v>
      </c>
      <c r="F50" s="29">
        <v>158.6</v>
      </c>
      <c r="G50" s="27">
        <v>109.8</v>
      </c>
      <c r="H50" s="27">
        <v>158.6</v>
      </c>
      <c r="I50" s="27">
        <v>158.6</v>
      </c>
      <c r="J50" s="27">
        <v>158.6</v>
      </c>
      <c r="K50" s="27">
        <v>158.6</v>
      </c>
      <c r="L50" s="27">
        <v>158.6</v>
      </c>
      <c r="M50" s="27">
        <v>158.6</v>
      </c>
      <c r="N50" s="27">
        <v>158.6</v>
      </c>
      <c r="O50" s="27">
        <v>457.5</v>
      </c>
      <c r="P50" s="27">
        <v>158.6</v>
      </c>
      <c r="Q50" s="27">
        <v>9112.48</v>
      </c>
      <c r="R50" s="27">
        <v>158.6</v>
      </c>
      <c r="S50" s="27">
        <v>1399.95</v>
      </c>
      <c r="T50" s="27">
        <v>225.7</v>
      </c>
      <c r="U50" s="27">
        <v>2476.6</v>
      </c>
      <c r="W50" s="27">
        <f>SUM(F50:V50)</f>
        <v>15368.030000000002</v>
      </c>
    </row>
    <row r="51" spans="1:24" x14ac:dyDescent="0.25">
      <c r="A51" s="1"/>
      <c r="B51" s="1"/>
      <c r="C51" s="1"/>
      <c r="D51" s="1"/>
      <c r="E51" s="1" t="s">
        <v>134</v>
      </c>
      <c r="F51" s="29"/>
      <c r="W51" s="27">
        <f t="shared" si="0"/>
        <v>0</v>
      </c>
    </row>
    <row r="52" spans="1:24" x14ac:dyDescent="0.25">
      <c r="A52" s="1"/>
      <c r="B52" s="1"/>
      <c r="C52" s="1"/>
      <c r="D52" s="1"/>
      <c r="E52" s="1" t="s">
        <v>135</v>
      </c>
      <c r="F52" s="29">
        <v>1350</v>
      </c>
      <c r="W52" s="27">
        <f t="shared" si="0"/>
        <v>1350</v>
      </c>
    </row>
    <row r="53" spans="1:24" x14ac:dyDescent="0.25">
      <c r="A53" s="1"/>
      <c r="B53" s="1"/>
      <c r="C53" s="1"/>
      <c r="D53" s="1"/>
      <c r="E53" s="1" t="s">
        <v>136</v>
      </c>
      <c r="F53" s="29"/>
      <c r="W53" s="27">
        <f t="shared" si="0"/>
        <v>0</v>
      </c>
    </row>
    <row r="54" spans="1:24" ht="15.75" thickBot="1" x14ac:dyDescent="0.3">
      <c r="A54" s="1"/>
      <c r="B54" s="1"/>
      <c r="C54" s="1"/>
      <c r="D54" s="1" t="s">
        <v>137</v>
      </c>
      <c r="E54" s="1"/>
      <c r="F54" s="33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27">
        <f t="shared" si="0"/>
        <v>0</v>
      </c>
    </row>
    <row r="55" spans="1:24" x14ac:dyDescent="0.25">
      <c r="F55" s="34">
        <f>SUM(F10:F54,F7,F3,F1)</f>
        <v>397730.48</v>
      </c>
      <c r="G55" s="32">
        <f>SUM(G1:G53)</f>
        <v>20365.289999999997</v>
      </c>
      <c r="H55" s="32">
        <f>SUM(H1:H53)</f>
        <v>3172.1200000000003</v>
      </c>
      <c r="I55" s="27">
        <f>SUM(I1:I54)</f>
        <v>1269.7099999999998</v>
      </c>
      <c r="J55" s="27">
        <f>SUM(J1:J54)</f>
        <v>8658.6</v>
      </c>
      <c r="K55" s="27">
        <f>SUM(K1:K54)</f>
        <v>1388.6</v>
      </c>
      <c r="L55" s="27">
        <f>SUM(L1:L54)</f>
        <v>247.49</v>
      </c>
      <c r="M55" s="27">
        <f t="shared" ref="M55:U55" si="1">SUM(M50)</f>
        <v>158.6</v>
      </c>
      <c r="N55" s="27">
        <f t="shared" si="1"/>
        <v>158.6</v>
      </c>
      <c r="O55" s="27">
        <f t="shared" si="1"/>
        <v>457.5</v>
      </c>
      <c r="P55" s="27">
        <f t="shared" si="1"/>
        <v>158.6</v>
      </c>
      <c r="Q55" s="27">
        <f t="shared" si="1"/>
        <v>9112.48</v>
      </c>
      <c r="R55" s="27">
        <f t="shared" si="1"/>
        <v>158.6</v>
      </c>
      <c r="S55" s="27">
        <f t="shared" si="1"/>
        <v>1399.95</v>
      </c>
      <c r="T55" s="27">
        <f t="shared" si="1"/>
        <v>225.7</v>
      </c>
      <c r="U55" s="27">
        <f t="shared" si="1"/>
        <v>2476.6</v>
      </c>
      <c r="V55" s="27">
        <f>SUM(G55:U55,F57)</f>
        <v>447403.91999999993</v>
      </c>
      <c r="W55" s="27">
        <f>SUM(W1:W54)</f>
        <v>447338.92000000004</v>
      </c>
      <c r="X55" s="27">
        <f>SUM(V55-W55)</f>
        <v>64.999999999883585</v>
      </c>
    </row>
    <row r="56" spans="1:24" x14ac:dyDescent="0.25">
      <c r="F56" s="28">
        <v>265</v>
      </c>
      <c r="W56" s="27">
        <v>446825.36</v>
      </c>
    </row>
    <row r="57" spans="1:24" x14ac:dyDescent="0.25">
      <c r="F57" s="28">
        <f>SUM(F55:F56)</f>
        <v>397995.48</v>
      </c>
      <c r="W57" s="27">
        <f>SUM(W56-W55)</f>
        <v>-513.56000000005588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5" x14ac:dyDescent="0.25"/>
  <cols>
    <col min="1" max="1" width="15.28515625" bestFit="1" customWidth="1"/>
    <col min="2" max="2" width="9.140625" style="22"/>
  </cols>
  <sheetData>
    <row r="1" spans="1:2" x14ac:dyDescent="0.25">
      <c r="A1" t="s">
        <v>194</v>
      </c>
      <c r="B1" s="22">
        <v>1953.54</v>
      </c>
    </row>
    <row r="2" spans="1:2" x14ac:dyDescent="0.25">
      <c r="A2" t="s">
        <v>195</v>
      </c>
      <c r="B2" s="22">
        <v>158.6</v>
      </c>
    </row>
    <row r="3" spans="1:2" x14ac:dyDescent="0.25">
      <c r="B3" s="22">
        <f>SUM(B1:B2)</f>
        <v>2112.14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P&amp;L</vt:lpstr>
      <vt:lpstr>Sheet1</vt:lpstr>
      <vt:lpstr>Sheet2</vt:lpstr>
      <vt:lpstr>Brd Mtg Exp</vt:lpstr>
      <vt:lpstr>'P&amp;L'!Print_Titles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Francine Farrell</dc:creator>
  <cp:lastModifiedBy>Betsy</cp:lastModifiedBy>
  <cp:lastPrinted>2014-12-19T02:57:18Z</cp:lastPrinted>
  <dcterms:created xsi:type="dcterms:W3CDTF">2014-10-29T04:12:38Z</dcterms:created>
  <dcterms:modified xsi:type="dcterms:W3CDTF">2015-01-05T19:52:46Z</dcterms:modified>
</cp:coreProperties>
</file>