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9.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14.xml" ContentType="application/vnd.openxmlformats-officedocument.spreadsheetml.revisionLog+xml"/>
  <Override PartName="/xl/revisions/revisionLog1.xml" ContentType="application/vnd.openxmlformats-officedocument.spreadsheetml.revisionLog+xml"/>
  <Override PartName="/xl/revisions/revisionLog3.xml" ContentType="application/vnd.openxmlformats-officedocument.spreadsheetml.revisionLog+xml"/>
  <Override PartName="/xl/revisions/revisionLog4.xml" ContentType="application/vnd.openxmlformats-officedocument.spreadsheetml.revisionLog+xml"/>
  <Override PartName="/xl/revisions/revisionLog5.xml" ContentType="application/vnd.openxmlformats-officedocument.spreadsheetml.revisionLog+xml"/>
  <Override PartName="/xl/revisions/revisionLog6.xml" ContentType="application/vnd.openxmlformats-officedocument.spreadsheetml.revisionLog+xml"/>
  <Override PartName="/xl/revisions/revisionLog7.xml" ContentType="application/vnd.openxmlformats-officedocument.spreadsheetml.revisionLog+xml"/>
  <Override PartName="/xl/revisions/revisionLog8.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022"/>
  <workbookPr showInkAnnotation="0" autoCompressPictures="0"/>
  <bookViews>
    <workbookView xWindow="0" yWindow="0" windowWidth="17980" windowHeight="6820" firstSheet="1" activeTab="1"/>
  </bookViews>
  <sheets>
    <sheet name="Sheet1" sheetId="1" r:id="rId1"/>
    <sheet name="DRAFT" sheetId="2" r:id="rId2"/>
  </sheets>
  <definedNames>
    <definedName name="Z_5B0B98F3_D32A_4358_8984_44A92EF95A2C_.wvu.PrintTitles" localSheetId="1" hidden="1">DRAFT!$2:$3</definedName>
  </definedNames>
  <calcPr calcId="140001" concurrentCalc="0"/>
  <customWorkbookViews>
    <customWorkbookView name="lauren De Valencia - Personal View" guid="{DEB4C5DD-1985-B942-82C5-CCCD39E97A16}" mergeInterval="0" personalView="1" yWindow="54" windowWidth="899" windowHeight="287" activeSheetId="2" showFormulaBar="0"/>
    <customWorkbookView name="Khanna, Meghna - Personal View" guid="{5B0B98F3-D32A-4358-8984-44A92EF95A2C}" mergeInterval="0" personalView="1" maximized="1" windowWidth="1920" windowHeight="854" activeSheetId="2"/>
    <customWorkbookView name="Francine Farrell - Personal View" guid="{536151DA-192A-4E57-B82C-AF64A6274C26}" mergeInterval="0" personalView="1" maximized="1" xWindow="-8" yWindow="-8" windowWidth="1936" windowHeight="1056" activeSheetId="2" showComments="commIndAndComment"/>
    <customWorkbookView name="Betsy - Personal View" guid="{DB4099E9-66F1-425E-AB21-7564D51C087B}" mergeInterval="0" personalView="1" maximized="1" xWindow="-8" yWindow="-8" windowWidth="1616" windowHeight="876"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Q171" i="2" l="1"/>
  <c r="K171" i="2"/>
  <c r="P171" i="2"/>
  <c r="J171" i="2"/>
  <c r="O171" i="2"/>
  <c r="I171" i="2"/>
  <c r="H171" i="2"/>
  <c r="K40" i="2"/>
  <c r="K38" i="2"/>
  <c r="K36" i="2"/>
  <c r="K31" i="2"/>
  <c r="J40" i="2"/>
  <c r="J38" i="2"/>
  <c r="J36" i="2"/>
  <c r="J31" i="2"/>
  <c r="I40" i="2"/>
  <c r="I38" i="2"/>
  <c r="I36" i="2"/>
  <c r="I31" i="2"/>
  <c r="H38" i="2"/>
  <c r="K49" i="2"/>
  <c r="H31" i="2"/>
  <c r="H36" i="2"/>
  <c r="H40" i="2"/>
  <c r="H49" i="2"/>
  <c r="I49" i="2"/>
  <c r="J49" i="2"/>
  <c r="I151" i="2"/>
  <c r="I163" i="2"/>
  <c r="H151" i="2"/>
  <c r="H163" i="2"/>
  <c r="I147" i="2"/>
  <c r="H147" i="2"/>
  <c r="W138" i="2"/>
  <c r="K138" i="2"/>
  <c r="W139" i="2"/>
  <c r="K139" i="2"/>
  <c r="K140" i="2"/>
  <c r="J138" i="2"/>
  <c r="J139" i="2"/>
  <c r="J140" i="2"/>
  <c r="I140" i="2"/>
  <c r="H138" i="2"/>
  <c r="H139" i="2"/>
  <c r="H140" i="2"/>
  <c r="H168" i="2"/>
  <c r="I133" i="2"/>
  <c r="K133" i="2"/>
  <c r="J133" i="2"/>
  <c r="H133" i="2"/>
  <c r="Y133" i="2"/>
  <c r="Y130" i="2"/>
  <c r="J130" i="2"/>
  <c r="J135" i="2"/>
  <c r="I135" i="2"/>
  <c r="H130" i="2"/>
  <c r="H135" i="2"/>
  <c r="K130" i="2"/>
  <c r="K135" i="2"/>
  <c r="K174" i="2"/>
  <c r="K94" i="2"/>
  <c r="K99" i="2"/>
  <c r="K102" i="2"/>
  <c r="X117" i="2"/>
  <c r="K117" i="2"/>
  <c r="K118" i="2"/>
  <c r="L122" i="2"/>
  <c r="K122" i="2"/>
  <c r="Y123" i="2"/>
  <c r="K123" i="2"/>
  <c r="Y124" i="2"/>
  <c r="K124" i="2"/>
  <c r="I125" i="2"/>
  <c r="Y125" i="2"/>
  <c r="K125" i="2"/>
  <c r="K127" i="2"/>
  <c r="K147" i="2"/>
  <c r="K151" i="2"/>
  <c r="K163" i="2"/>
  <c r="K168" i="2"/>
  <c r="K111" i="2"/>
  <c r="I113" i="2"/>
  <c r="Y113" i="2"/>
  <c r="K113" i="2"/>
  <c r="K115" i="2"/>
  <c r="K120" i="2"/>
  <c r="K175" i="2"/>
  <c r="J174" i="2"/>
  <c r="J94" i="2"/>
  <c r="J99" i="2"/>
  <c r="J102" i="2"/>
  <c r="J117" i="2"/>
  <c r="J118" i="2"/>
  <c r="J122" i="2"/>
  <c r="J123" i="2"/>
  <c r="J124" i="2"/>
  <c r="J125" i="2"/>
  <c r="J127" i="2"/>
  <c r="J147" i="2"/>
  <c r="J151" i="2"/>
  <c r="J163" i="2"/>
  <c r="J168" i="2"/>
  <c r="J111" i="2"/>
  <c r="J113" i="2"/>
  <c r="J115" i="2"/>
  <c r="J120" i="2"/>
  <c r="J175" i="2"/>
  <c r="I174" i="2"/>
  <c r="I94" i="2"/>
  <c r="I99" i="2"/>
  <c r="I102" i="2"/>
  <c r="I118" i="2"/>
  <c r="I122" i="2"/>
  <c r="I127" i="2"/>
  <c r="I168" i="2"/>
  <c r="I111" i="2"/>
  <c r="I115" i="2"/>
  <c r="I120" i="2"/>
  <c r="I175" i="2"/>
  <c r="H174" i="2"/>
  <c r="H94" i="2"/>
  <c r="H99" i="2"/>
  <c r="H102" i="2"/>
  <c r="H117" i="2"/>
  <c r="H118" i="2"/>
  <c r="Y122" i="2"/>
  <c r="H122" i="2"/>
  <c r="H123" i="2"/>
  <c r="H124" i="2"/>
  <c r="H125" i="2"/>
  <c r="H127" i="2"/>
  <c r="H111" i="2"/>
  <c r="H113" i="2"/>
  <c r="H115" i="2"/>
  <c r="H120" i="2"/>
  <c r="H175" i="2"/>
  <c r="Q51" i="2"/>
  <c r="K51" i="2"/>
  <c r="P51" i="2"/>
  <c r="J51" i="2"/>
  <c r="O51" i="2"/>
  <c r="I51" i="2"/>
  <c r="H51" i="2"/>
  <c r="T138" i="2"/>
  <c r="Z130" i="2"/>
  <c r="T130" i="2"/>
  <c r="T139" i="2"/>
  <c r="U129" i="2"/>
  <c r="R124" i="2"/>
  <c r="R125" i="2"/>
  <c r="K83" i="2"/>
  <c r="K84" i="2"/>
  <c r="K52" i="2"/>
  <c r="K53" i="2"/>
  <c r="K19" i="2"/>
  <c r="K22" i="2"/>
  <c r="S51" i="2"/>
  <c r="S7" i="2"/>
  <c r="S8" i="2"/>
  <c r="S9" i="2"/>
  <c r="S10" i="2"/>
  <c r="S11" i="2"/>
  <c r="S12" i="2"/>
  <c r="S13" i="2"/>
  <c r="S14" i="2"/>
  <c r="S15" i="2"/>
  <c r="S16" i="2"/>
  <c r="S17" i="2"/>
  <c r="S18" i="2"/>
  <c r="S19" i="2"/>
  <c r="S20" i="2"/>
  <c r="S21" i="2"/>
  <c r="S22" i="2"/>
  <c r="R7" i="2"/>
  <c r="Q7" i="2"/>
  <c r="K7" i="2"/>
  <c r="R8" i="2"/>
  <c r="Q8" i="2"/>
  <c r="K8" i="2"/>
  <c r="R9" i="2"/>
  <c r="Q9" i="2"/>
  <c r="K9" i="2"/>
  <c r="R10" i="2"/>
  <c r="Q10" i="2"/>
  <c r="K10" i="2"/>
  <c r="R11" i="2"/>
  <c r="Q11" i="2"/>
  <c r="K11" i="2"/>
  <c r="R12" i="2"/>
  <c r="Q12" i="2"/>
  <c r="K12" i="2"/>
  <c r="R13" i="2"/>
  <c r="Q13" i="2"/>
  <c r="K13" i="2"/>
  <c r="R14" i="2"/>
  <c r="Q14" i="2"/>
  <c r="K14" i="2"/>
  <c r="R15" i="2"/>
  <c r="Q15" i="2"/>
  <c r="K15" i="2"/>
  <c r="R16" i="2"/>
  <c r="Q16" i="2"/>
  <c r="K16" i="2"/>
  <c r="R17" i="2"/>
  <c r="Q17" i="2"/>
  <c r="K17" i="2"/>
  <c r="R18" i="2"/>
  <c r="Q18" i="2"/>
  <c r="K18" i="2"/>
  <c r="R19" i="2"/>
  <c r="R20" i="2"/>
  <c r="Q20" i="2"/>
  <c r="K20" i="2"/>
  <c r="R21" i="2"/>
  <c r="Q21" i="2"/>
  <c r="K21" i="2"/>
  <c r="R22" i="2"/>
  <c r="S6" i="2"/>
  <c r="R6" i="2"/>
  <c r="Q6" i="2"/>
  <c r="K6" i="2"/>
  <c r="K55" i="2"/>
  <c r="K24" i="2"/>
  <c r="Q24" i="2"/>
  <c r="K85" i="2"/>
  <c r="S41" i="2"/>
  <c r="J14" i="2"/>
  <c r="I14" i="2"/>
  <c r="H14" i="2"/>
  <c r="J13" i="2"/>
  <c r="I13" i="2"/>
  <c r="H13" i="2"/>
  <c r="J83" i="2"/>
  <c r="J84" i="2"/>
  <c r="I83" i="2"/>
  <c r="I84" i="2"/>
  <c r="H83" i="2"/>
  <c r="H84" i="2"/>
  <c r="J53" i="2"/>
  <c r="I53" i="2"/>
  <c r="H53" i="2"/>
  <c r="J52" i="2"/>
  <c r="I52" i="2"/>
  <c r="H52" i="2"/>
  <c r="N24" i="2"/>
  <c r="O24" i="2"/>
  <c r="P24" i="2"/>
  <c r="J22" i="2"/>
  <c r="I22" i="2"/>
  <c r="H22" i="2"/>
  <c r="M14" i="2"/>
  <c r="M10" i="2"/>
  <c r="M16" i="2"/>
  <c r="M20" i="2"/>
  <c r="M17" i="2"/>
  <c r="M15" i="2"/>
  <c r="M7" i="2"/>
  <c r="M22" i="2"/>
  <c r="M6" i="2"/>
  <c r="M21" i="2"/>
  <c r="M13" i="2"/>
  <c r="M12" i="2"/>
  <c r="M19" i="2"/>
  <c r="M11" i="2"/>
  <c r="M18" i="2"/>
  <c r="M9" i="2"/>
  <c r="M8" i="2"/>
  <c r="I55" i="2"/>
  <c r="H55" i="2"/>
  <c r="J55" i="2"/>
  <c r="H19" i="2"/>
  <c r="H6" i="2"/>
  <c r="J6" i="2"/>
  <c r="I6" i="2"/>
  <c r="H7" i="2"/>
  <c r="J7" i="2"/>
  <c r="I7" i="2"/>
  <c r="H8" i="2"/>
  <c r="I8" i="2"/>
  <c r="J8" i="2"/>
  <c r="H9" i="2"/>
  <c r="J9" i="2"/>
  <c r="I9" i="2"/>
  <c r="H10" i="2"/>
  <c r="J10" i="2"/>
  <c r="I10" i="2"/>
  <c r="H11" i="2"/>
  <c r="J11" i="2"/>
  <c r="I11" i="2"/>
  <c r="H12" i="2"/>
  <c r="J12" i="2"/>
  <c r="I12" i="2"/>
  <c r="H15" i="2"/>
  <c r="J15" i="2"/>
  <c r="I15" i="2"/>
  <c r="H16" i="2"/>
  <c r="J16" i="2"/>
  <c r="I16" i="2"/>
  <c r="H17" i="2"/>
  <c r="J17" i="2"/>
  <c r="I17" i="2"/>
  <c r="H18" i="2"/>
  <c r="J18" i="2"/>
  <c r="I18" i="2"/>
  <c r="I19" i="2"/>
  <c r="J19" i="2"/>
  <c r="H20" i="2"/>
  <c r="I20" i="2"/>
  <c r="J20" i="2"/>
  <c r="H21" i="2"/>
  <c r="H24" i="2"/>
  <c r="H85" i="2"/>
  <c r="J21" i="2"/>
  <c r="J24" i="2"/>
  <c r="J85" i="2"/>
  <c r="I21" i="2"/>
  <c r="I24" i="2"/>
  <c r="I85" i="2"/>
  <c r="I178" i="2"/>
  <c r="K178" i="2"/>
  <c r="J178" i="2"/>
  <c r="H178" i="2"/>
</calcChain>
</file>

<file path=xl/comments1.xml><?xml version="1.0" encoding="utf-8"?>
<comments xmlns="http://schemas.openxmlformats.org/spreadsheetml/2006/main">
  <authors>
    <author>Francine Farrell</author>
  </authors>
  <commentList>
    <comment ref="G53" authorId="0" guid="{551F9158-0576-41B3-BA15-EDA1A8A25BE9}">
      <text>
        <r>
          <rPr>
            <b/>
            <sz val="9"/>
            <color indexed="81"/>
            <rFont val="Tahoma"/>
            <family val="2"/>
          </rPr>
          <t>Francine Farrell:</t>
        </r>
        <r>
          <rPr>
            <sz val="9"/>
            <color indexed="81"/>
            <rFont val="Tahoma"/>
            <family val="2"/>
          </rPr>
          <t xml:space="preserve">
Has always been a fee for these items (Manual registration $25, Registration Change (requiring manual change and other administrative tasks such has substitution) $25 and $50 Cancellation Fee (several administrative tasks required)</t>
        </r>
      </text>
    </comment>
    <comment ref="E89" authorId="0" guid="{ECCB2101-A489-4E45-BDC3-68B703FA3504}">
      <text>
        <r>
          <rPr>
            <b/>
            <sz val="9"/>
            <color indexed="81"/>
            <rFont val="Tahoma"/>
            <family val="2"/>
          </rPr>
          <t>Francine Farrell:</t>
        </r>
        <r>
          <rPr>
            <sz val="9"/>
            <color indexed="81"/>
            <rFont val="Tahoma"/>
            <family val="2"/>
          </rPr>
          <t xml:space="preserve">
Change to Publicity line item</t>
        </r>
      </text>
    </comment>
    <comment ref="E104" authorId="0" guid="{92F96C70-4D9D-4318-AB4C-47884A9AB9F7}">
      <text>
        <r>
          <rPr>
            <b/>
            <sz val="9"/>
            <color indexed="81"/>
            <rFont val="Tahoma"/>
            <family val="2"/>
          </rPr>
          <t>Francine Farrell:</t>
        </r>
        <r>
          <rPr>
            <sz val="9"/>
            <color indexed="81"/>
            <rFont val="Tahoma"/>
            <family val="2"/>
          </rPr>
          <t xml:space="preserve">
Make LI 1200 Miscellaneous Administrative Expenses to include 1304, 1312 and 1314</t>
        </r>
      </text>
    </comment>
    <comment ref="H109" authorId="0" guid="{35205986-45E1-4E59-850E-C026CB934BB3}">
      <text>
        <r>
          <rPr>
            <b/>
            <sz val="9"/>
            <color indexed="81"/>
            <rFont val="Tahoma"/>
            <family val="2"/>
          </rPr>
          <t>Francine Farrell:</t>
        </r>
        <r>
          <rPr>
            <sz val="9"/>
            <color indexed="81"/>
            <rFont val="Tahoma"/>
            <family val="2"/>
          </rPr>
          <t xml:space="preserve">
You're correct. This year they provided the continental breakfast, too. Will delete from final copy.</t>
        </r>
      </text>
    </comment>
    <comment ref="E111" authorId="0" guid="{7761389B-F111-4F30-8EFB-AF795225D270}">
      <text>
        <r>
          <rPr>
            <b/>
            <sz val="9"/>
            <color indexed="81"/>
            <rFont val="Tahoma"/>
            <family val="2"/>
          </rPr>
          <t>Francine Farrell:</t>
        </r>
        <r>
          <rPr>
            <sz val="9"/>
            <color indexed="81"/>
            <rFont val="Tahoma"/>
            <family val="2"/>
          </rPr>
          <t xml:space="preserve">
Miscellaneous Student Event (Comments: Something extra intended for students</t>
        </r>
      </text>
    </comment>
    <comment ref="E113" authorId="0" guid="{F661C2E3-4B96-4298-94D7-D62C344B4CEF}">
      <text>
        <r>
          <rPr>
            <b/>
            <sz val="9"/>
            <color indexed="81"/>
            <rFont val="Tahoma"/>
            <family val="2"/>
          </rPr>
          <t>Francine Farrell:</t>
        </r>
        <r>
          <rPr>
            <sz val="9"/>
            <color indexed="81"/>
            <rFont val="Tahoma"/>
            <family val="2"/>
          </rPr>
          <t xml:space="preserve">
Move to 1404a (Net Income to Chapter)</t>
        </r>
      </text>
    </comment>
    <comment ref="E119" authorId="0" guid="{AEB16713-8080-4F80-89AC-D9A86407035F}">
      <text>
        <r>
          <rPr>
            <b/>
            <sz val="9"/>
            <color indexed="81"/>
            <rFont val="Tahoma"/>
            <family val="2"/>
          </rPr>
          <t>Francine Farrell:</t>
        </r>
        <r>
          <rPr>
            <sz val="9"/>
            <color indexed="81"/>
            <rFont val="Tahoma"/>
            <family val="2"/>
          </rPr>
          <t xml:space="preserve">
Move to Sunday</t>
        </r>
      </text>
    </comment>
    <comment ref="H149" authorId="0" guid="{6FB0EF84-7F23-4204-858F-613F2CDDEA2B}">
      <text>
        <r>
          <rPr>
            <b/>
            <sz val="9"/>
            <color indexed="81"/>
            <rFont val="Tahoma"/>
            <family val="2"/>
          </rPr>
          <t>Francine Farrell:</t>
        </r>
        <r>
          <rPr>
            <sz val="9"/>
            <color indexed="81"/>
            <rFont val="Tahoma"/>
            <family val="2"/>
          </rPr>
          <t xml:space="preserve">
Apologies, but this doesn't make sense to me. Keep 1901 &amp; 1901a together as one item or separate out into two items (as currently shown)?? Unless Dorina receives approval for flat fee pricing, I do not recommend adding sign prep and sign printing/output into the same line item(s) as the program as Dorina will bill them separately and is why they were added, in the first placed.</t>
        </r>
      </text>
    </comment>
    <comment ref="H150" authorId="0" guid="{F6962BF4-C7D7-4B7B-8B48-3BEE89BE19A7}">
      <text>
        <r>
          <rPr>
            <b/>
            <sz val="9"/>
            <color indexed="81"/>
            <rFont val="Tahoma"/>
            <family val="2"/>
          </rPr>
          <t>Francine Farrell:</t>
        </r>
        <r>
          <rPr>
            <sz val="9"/>
            <color indexed="81"/>
            <rFont val="Tahoma"/>
            <family val="2"/>
          </rPr>
          <t xml:space="preserve">
Services for LI 1905 are not always provided by Dorina (GranDesigns). It has beeb at the discretion of the CHC to work with her or seek an outside vendor. Dorina does, however, provide the logo.
Again, I recommend against combining LI 1905, 1906, 1908, 1909 and 1910 (unless) Dorina is provided with a flat fee rate for these items. If she does not receive approval for flat fee pricing, she will be billing them as individual items.</t>
        </r>
      </text>
    </comment>
  </commentList>
</comments>
</file>

<file path=xl/sharedStrings.xml><?xml version="1.0" encoding="utf-8"?>
<sst xmlns="http://schemas.openxmlformats.org/spreadsheetml/2006/main" count="466" uniqueCount="369">
  <si>
    <t>Income</t>
  </si>
  <si>
    <t>100 · Registration</t>
  </si>
  <si>
    <t>101 · Member Early</t>
  </si>
  <si>
    <t>102 · Member Standard</t>
  </si>
  <si>
    <t>103 · Member Late/On-Site</t>
  </si>
  <si>
    <t>104 · Non-Member Early</t>
  </si>
  <si>
    <t>105 · Non-Member Standard</t>
  </si>
  <si>
    <t>106 · Non-Member Late/On-Site</t>
  </si>
  <si>
    <t>107 · Member One Day</t>
  </si>
  <si>
    <t>108 · Non-Member One Day</t>
  </si>
  <si>
    <t>109 · Student - Full</t>
  </si>
  <si>
    <t>110 · Student - 1-Day</t>
  </si>
  <si>
    <t>111 · Young Planner - Full</t>
  </si>
  <si>
    <t>112 · Young Planner - 1-Day</t>
  </si>
  <si>
    <t>113 · Life Member - Full</t>
  </si>
  <si>
    <t>114 · Speaker - Full</t>
  </si>
  <si>
    <t>Total 100 · Registration</t>
  </si>
  <si>
    <t>200 · Sponsorships</t>
  </si>
  <si>
    <t>203 · Opening Reception</t>
  </si>
  <si>
    <t>204 · Lanyards</t>
  </si>
  <si>
    <t>205 · Badge</t>
  </si>
  <si>
    <t>206 · Bags</t>
  </si>
  <si>
    <t>207 · Consultant Reception</t>
  </si>
  <si>
    <t>208 · CPF Auction</t>
  </si>
  <si>
    <t>209 · Flash Drive</t>
  </si>
  <si>
    <t>210 · Corporate</t>
  </si>
  <si>
    <t>211 · Individual Planner</t>
  </si>
  <si>
    <t>212 · Mobile Workshops</t>
  </si>
  <si>
    <t>213 · Booth</t>
  </si>
  <si>
    <t>214 · Tabletop</t>
  </si>
  <si>
    <t>215 · Mobile App</t>
  </si>
  <si>
    <t>216 · Keynote Speakers</t>
  </si>
  <si>
    <t>217 · Awards Brunch</t>
  </si>
  <si>
    <t>218 · Breaks</t>
  </si>
  <si>
    <t>219 · Student Lunch</t>
  </si>
  <si>
    <t>220 · Breakfast</t>
  </si>
  <si>
    <t>221 · Diversity Summit</t>
  </si>
  <si>
    <t>222 · Advertisers</t>
  </si>
  <si>
    <t>223 · Program</t>
  </si>
  <si>
    <t>224 · Website</t>
  </si>
  <si>
    <t>Total 200 · Sponsorships</t>
  </si>
  <si>
    <t>303 · Opening Reception Tickets</t>
  </si>
  <si>
    <t>304 · Carbon Offset</t>
  </si>
  <si>
    <t>Total 300 · Mobile Wksp/Meal Tkts/Carbon OS</t>
  </si>
  <si>
    <t>400 · Administrative Fees</t>
  </si>
  <si>
    <t>401 · Manual Registration Fee</t>
  </si>
  <si>
    <t>Total 400 · Administrative Fees</t>
  </si>
  <si>
    <t>500 · Non-Conference Revenue</t>
  </si>
  <si>
    <t>501 · Interest</t>
  </si>
  <si>
    <t>502 · Membership Fee</t>
  </si>
  <si>
    <t>503 · Pre-Conference Sessions</t>
  </si>
  <si>
    <t>503 · Pre-Conference Sessions - Other</t>
  </si>
  <si>
    <t>Total 503 · Pre-Conference Sessions</t>
  </si>
  <si>
    <t>500 · Non-Conference Revenue - Other</t>
  </si>
  <si>
    <t>Total 500 · Non-Conference Revenue</t>
  </si>
  <si>
    <t>600 · CPF Scholarships</t>
  </si>
  <si>
    <t>600.1 · Student Backer</t>
  </si>
  <si>
    <t>600.2 · Scholarship Supporter</t>
  </si>
  <si>
    <t>600.3 · Student Advocate</t>
  </si>
  <si>
    <t>600.4 · Financial Aid Associate</t>
  </si>
  <si>
    <t>600.5 · Friend of CPF</t>
  </si>
  <si>
    <t>600.6 · CPF Donation - Other</t>
  </si>
  <si>
    <t>Total 600 · CPF Scholarships</t>
  </si>
  <si>
    <t>1100 · Pre-Conference Administration</t>
  </si>
  <si>
    <t>1101 · Committee Meals &amp; Expenses</t>
  </si>
  <si>
    <t>1102 · Fax/Phone/Postage</t>
  </si>
  <si>
    <t>1104 · Misc. Committee Expenses</t>
  </si>
  <si>
    <t>Total 1100 · Pre-Conference Administration</t>
  </si>
  <si>
    <t>1200 · Administration (During Conf)</t>
  </si>
  <si>
    <t>1202 · Conference Insurance</t>
  </si>
  <si>
    <t>1300 · Post-Conference Administration</t>
  </si>
  <si>
    <t>1302 · Registration Company</t>
  </si>
  <si>
    <t>1309 · Merchant Credit Card Fees</t>
  </si>
  <si>
    <t>1310 · Volunteer Stipend</t>
  </si>
  <si>
    <t>1311 · Pre-Conf Wksp Net Income [LI 503]</t>
  </si>
  <si>
    <t>1312 · CPF Scholarship [LI 600]</t>
  </si>
  <si>
    <t>1314 · Member Dues to Chapter [LI 502]</t>
  </si>
  <si>
    <t>1300 · Post-Conference Administration - Other</t>
  </si>
  <si>
    <t>Total 1300 · Post-Conference Administration</t>
  </si>
  <si>
    <t>1400 · Sat. Prof.|Student Development</t>
  </si>
  <si>
    <t>1401 · Continental Breakfast</t>
  </si>
  <si>
    <t>1402 · Student Lunch</t>
  </si>
  <si>
    <t>1403 · Student Reception</t>
  </si>
  <si>
    <t>1404 · Pre-Conference Expenses [LI 503]</t>
  </si>
  <si>
    <t>1400 · Sat. Prof.|Student Development - Other</t>
  </si>
  <si>
    <t>Total 1400 · Sat. Prof.|Student Development</t>
  </si>
  <si>
    <t>1414 · Food (Bars/Facility)</t>
  </si>
  <si>
    <t>1410 · Open Event &amp; 1st Day Exp SUNDAY - Other</t>
  </si>
  <si>
    <t>1500 · Sunday Sessions</t>
  </si>
  <si>
    <t>1501 · Breakfast</t>
  </si>
  <si>
    <t>1505 · PM Refreshments</t>
  </si>
  <si>
    <t>1500 · Sunday Sessions - Other</t>
  </si>
  <si>
    <t>Total 1500 · Sunday Sessions</t>
  </si>
  <si>
    <t>1600 · Monday Session</t>
  </si>
  <si>
    <t>1605 · Evening Night Out</t>
  </si>
  <si>
    <t>1600 · Monday Session - Other</t>
  </si>
  <si>
    <t>Total 1600 · Monday Session</t>
  </si>
  <si>
    <t>1700 · Tuesday Sessions</t>
  </si>
  <si>
    <t>1701 · Breakfast (coffee/tea/juice)</t>
  </si>
  <si>
    <t>1702 · Closing Awards Brunch</t>
  </si>
  <si>
    <t>1700 · Tuesday Sessions - Other</t>
  </si>
  <si>
    <t>Total 1700 · Tuesday Sessions</t>
  </si>
  <si>
    <t>1800 · Meeting Rooms</t>
  </si>
  <si>
    <t>1801 · Regis &amp; Exhibits (Decorator)</t>
  </si>
  <si>
    <t>1802 · Exhibit Hall Space Fee (Hotel)</t>
  </si>
  <si>
    <t>1803 · Audio Visual</t>
  </si>
  <si>
    <t>1804 · Keynote Speaker/Honoraria Exp</t>
  </si>
  <si>
    <t>1800 · Meeting Rooms - Other</t>
  </si>
  <si>
    <t>Total 1800 · Meeting Rooms</t>
  </si>
  <si>
    <t>1900 · Publicity Materials</t>
  </si>
  <si>
    <t>1904 · Signage - Directional, Sponsor</t>
  </si>
  <si>
    <t>1905 · Pre-Conf Promotional Souvenirs</t>
  </si>
  <si>
    <t>1906 · Design STD/CPF Flyers</t>
  </si>
  <si>
    <t>1907 · Mobile App</t>
  </si>
  <si>
    <t>1908 · Sponsor/Exhibitor Form</t>
  </si>
  <si>
    <t>1909 · Exhibitor Map</t>
  </si>
  <si>
    <t>1910 · At-a-Glance Form</t>
  </si>
  <si>
    <t>1911 · Website [ATEGO Resources]</t>
  </si>
  <si>
    <t>1900 · Publicity Materials - Other</t>
  </si>
  <si>
    <t>Total 1900 · Publicity Materials</t>
  </si>
  <si>
    <t>4000 · Mobile Workshops Exp</t>
  </si>
  <si>
    <t>4001 · Transportation Costs</t>
  </si>
  <si>
    <t>4002 · Food</t>
  </si>
  <si>
    <t>4000 · Mobile Workshops Exp - Other</t>
  </si>
  <si>
    <t>Total 4000 · Mobile Workshops Exp</t>
  </si>
  <si>
    <t>1207 · Bags (offset by sponsor)</t>
  </si>
  <si>
    <t>305 · Event Placeholder (ie: Local Sports Event or Golf Tournament)</t>
  </si>
  <si>
    <t>Expenses</t>
  </si>
  <si>
    <t>Total 1200 · Administration (During Conf) - Other</t>
  </si>
  <si>
    <t>115 · Speaker - One Day</t>
  </si>
  <si>
    <t>1209 · Lanyards (offset by sponsor)</t>
  </si>
  <si>
    <t>1200 · Administration (During Conference) - Other</t>
  </si>
  <si>
    <t>1304 · Carbon Offset [offset by LI 304]</t>
  </si>
  <si>
    <t>402 · Registration Change Fee</t>
  </si>
  <si>
    <t>403 · Registration Cancellation Fee</t>
  </si>
  <si>
    <t>Bank account interest: Carries over into checking account; not part of Net Profit</t>
  </si>
  <si>
    <t>Chapter-Only fees: Sign up during registration. Paid to Chapter at end of conference. Not part of Net Profit.</t>
  </si>
  <si>
    <t>301 · Mobile Workshop Tickets</t>
  </si>
  <si>
    <t>302 · Extra Meal Tickets</t>
  </si>
  <si>
    <t>Pre-Conference sessions/workshops conducted on the same day as the free Student day. Net income (income less expenses) paid to Chapter. Not part of conference Net Income.</t>
  </si>
  <si>
    <t>Pre-conference CHC  expenses for meetings and site visits, including meals, mileage to/from, hotel and airfare, when applicable.</t>
  </si>
  <si>
    <t>Monthly CHC conference calls, reimbursed postage for mailings and/or fax fees for conference related materials.</t>
  </si>
  <si>
    <t>* Not budgeted miscellaneous item(s).</t>
  </si>
  <si>
    <t>*  Every conference is unique and may incur miscellaneous expenses that have not been budgeted. This is a placeholder for such expenses. These expenses are reviewed after the conference and, if approved by the V.P. of Conferences, are incorporated into the Standard Budget Line Items.</t>
  </si>
  <si>
    <t>1303 · CM and Session Submittal Maintenance</t>
  </si>
  <si>
    <t>Contracted Certification Management and Session Submital Maintenance Fee for Conference Consultant</t>
  </si>
  <si>
    <t>Placeholder: Carbon offset purchases sent to TerraPass after the conference</t>
  </si>
  <si>
    <t>Conference Bags expense (usually offset by sponsor)</t>
  </si>
  <si>
    <t>Conference Lanyards (usually offset by sponsor)</t>
  </si>
  <si>
    <t>Credit card processing fees</t>
  </si>
  <si>
    <t>Students who volunteer 8 hours to assist conference, and verified by Volunteer Committee Chair, are reimbursed 1/2 of their registration fee per Conference Manual, section III. K., page 18 (Volunteers).</t>
  </si>
  <si>
    <t>Placeholder for Chapter-Only membership collected during to be paid to Chapter post-conference. registration</t>
  </si>
  <si>
    <t>Placeholder for CPF Scholarship collected during registration to be paid to CPF post-conference.</t>
  </si>
  <si>
    <t>Placeholder for Pre-Conference net income paid to Chapter post-conference.</t>
  </si>
  <si>
    <t>1901 · Program Design</t>
  </si>
  <si>
    <t>1901.a Program Printing/Output</t>
  </si>
  <si>
    <t>1904.a Signage Printing/Output</t>
  </si>
  <si>
    <t>Expenses incurred for Free Student Day (overall conference expense)</t>
  </si>
  <si>
    <t>** Food, Beverage and Facility (if held other than Host Hotel) expenses for Opening Reception</t>
  </si>
  <si>
    <t>**  Service Charges and local sales tax calculations must be included in budget.</t>
  </si>
  <si>
    <t xml:space="preserve">1503 · Plenary | Keynote Lunch </t>
  </si>
  <si>
    <t xml:space="preserve">1603 · Plenary | Keynote Lunch  </t>
  </si>
  <si>
    <t>**  Food and beverage expenses</t>
  </si>
  <si>
    <t>Placeholder for when a decorator is utilized in the Registration and/or Exhibit area</t>
  </si>
  <si>
    <t>Contracted fee by Graphic Design Consultant for conference signage printing/output. Sales tax additional (varies by quantity).</t>
  </si>
  <si>
    <t>Fee by Graphic Design Consultant for printing/output of program (varies by quantity). Sales tax additional (varies by quantity).</t>
  </si>
  <si>
    <t>Expenses for promotional souvenirs distributed at the conference the year prior</t>
  </si>
  <si>
    <t>Contracted fee by Graphic Design Consultant for online and printed program design and updates.</t>
  </si>
  <si>
    <t>Contracted fee by Graphic Design Consultant for conference signage design and updates.</t>
  </si>
  <si>
    <t>Fee by Graphic Design Consultant for design of Save-the-Date and Call for Presentation Flyers and updates (varies by number of updates). Sales tax additional for printing/copies (varies by quantity).</t>
  </si>
  <si>
    <t>Contracted fees for software use license, mobile app consultants and graphic design consultant</t>
  </si>
  <si>
    <t>Fee by Graphic Design Consultant to design Sponsor/Exhibitor forms and updates (varies by number of updates). Sales tax additional for printing/copies (varies by quantity).</t>
  </si>
  <si>
    <t>Fee by Graphic Design Consultant to design Exhibitor maps and updates (varies by number of updates). Sales tax additional for printing/copies (varies by quantity).</t>
  </si>
  <si>
    <t>Guest Event Meal Ticket Income</t>
  </si>
  <si>
    <t>Fee by Graphic Design Consultant to design the Conference-at-a-Glance and updates (varies by number of updates). Sales tax additional for printing/copies (varies by quantity).</t>
  </si>
  <si>
    <t>Contracted Webmaster Consultant</t>
  </si>
  <si>
    <t>** Food, Beverage, A/V, etc. expenses - deducted from income before net income paid out to Chapter.</t>
  </si>
  <si>
    <t>1305 · Close Out Books/Audit</t>
  </si>
  <si>
    <t>Contracted Onsite Registration Assistance and Sponsor Concierge fees; and, reimburseable hotel, meals and travel expenses</t>
  </si>
  <si>
    <t>Buses, etc. fees for all mobile workshops</t>
  </si>
  <si>
    <t>300 · Mobile Wksp/Meal Tkts/Carbon OS - Continued</t>
  </si>
  <si>
    <t>1200 · Administration (During Conf) - Continued</t>
  </si>
  <si>
    <t>1900 · Publicity Materials - Continued</t>
  </si>
  <si>
    <r>
      <t xml:space="preserve">Registration administrative fees when Chapter utilizes conference website registration database. Not part of Net Profit. </t>
    </r>
    <r>
      <rPr>
        <sz val="8"/>
        <color rgb="FFFF0000"/>
        <rFont val="Arial"/>
        <family val="2"/>
      </rPr>
      <t>Do not use these lines unless directed by the VP of Conferences</t>
    </r>
  </si>
  <si>
    <t>who is this for? Students only? Sessions do not begin until at least after noon</t>
  </si>
  <si>
    <t xml:space="preserve">** Food and beverage expenses incurred for first day of conference.     </t>
  </si>
  <si>
    <t xml:space="preserve">**  Food and beverage expenses incurred for second day of conference.        </t>
  </si>
  <si>
    <t xml:space="preserve"> </t>
  </si>
  <si>
    <t>and we are going to combine descriptions of 1905, 1906, 1908, 1909, and 1910 labor costs and identify one line for printing of these items.</t>
  </si>
  <si>
    <t>I know it will take work, but my notes indicate that we are going to keep Program Design w/Program Printing as two separate items, but and maybe sign prep and sign printing,</t>
  </si>
  <si>
    <r>
      <t>* Not budgeted miscellaneous item(s)</t>
    </r>
    <r>
      <rPr>
        <sz val="8"/>
        <rFont val="Arial"/>
        <family val="2"/>
      </rPr>
      <t xml:space="preserve"> such as transit passes or admission fees not sponsored for the MW</t>
    </r>
  </si>
  <si>
    <t>Speaker Fees for out-of-town non-government speakers</t>
  </si>
  <si>
    <t>Placeholder for when the Exhibit hall incurs a rental fee. Cost that may be specific to this conference location such as a Drayage Fee or a need for Pipe &amp; Drape. May not have been identified in original contract.</t>
  </si>
  <si>
    <t>**  Food and beverage expenses for third day of conference. May be EITHER a breakfast or plenary brunch or plenary lunch w/morning beverages.</t>
  </si>
  <si>
    <t>Optional: Placeholder for Extra Activities - full cost will be established for the participants in the event.</t>
  </si>
  <si>
    <t>1604 · Happy Hour | Consultants</t>
  </si>
  <si>
    <t>1601 · Continental Breakfast</t>
  </si>
  <si>
    <t>1602 · PM Break</t>
  </si>
  <si>
    <t>1415 · Diversity Summit</t>
  </si>
  <si>
    <t>1416 · CPF Auction</t>
  </si>
  <si>
    <t>Food and beverage expenses</t>
  </si>
  <si>
    <t>Food and beverage expenses (Note: If Opening Reception is on Saturday, the Diversity Summit will be also.)</t>
  </si>
  <si>
    <t>1410 · Open Event &amp; 1st Day Exp</t>
  </si>
  <si>
    <t>Total 1410 · Open Event &amp; 1st Day Exp</t>
  </si>
  <si>
    <t>1103 · Hotel Room</t>
  </si>
  <si>
    <t>1104 · Bags (offset by sponsor)</t>
  </si>
  <si>
    <t>1105 · Lanyards (offset by sponsor)</t>
  </si>
  <si>
    <t>1106 · Event Cancellation Insurance</t>
  </si>
  <si>
    <t>1107 · Conference Coordinator</t>
  </si>
  <si>
    <t>1108 · Registration Company</t>
  </si>
  <si>
    <t>1109 · CM and Session Submittal Maintenance</t>
  </si>
  <si>
    <t>1111 · Close Out Books/Audit</t>
  </si>
  <si>
    <t>1114 · Reimbursable Expenses</t>
  </si>
  <si>
    <t>1115 · Merchant Credit Card Fees</t>
  </si>
  <si>
    <t>1116 · Volunteer Stipend</t>
  </si>
  <si>
    <t>1117 · Carbon Offset [offset by LI 304]</t>
  </si>
  <si>
    <t>1118 · Member Dues to Chapter [LI 502]</t>
  </si>
  <si>
    <t>1119 · Pre-Conf Wksp Profit to Chapter [LI 503]</t>
  </si>
  <si>
    <t>1120 · CPF Scholarship [LI 600]</t>
  </si>
  <si>
    <t>1110 · Accounting Administration</t>
  </si>
  <si>
    <t>1100 · Administration - Other</t>
  </si>
  <si>
    <t>Reimbursable Expenses are expenses incurred by any consultant on behalf of the conference including travel expenses.</t>
  </si>
  <si>
    <t>1112 · Administrative Assistant</t>
  </si>
  <si>
    <t>I would like to recommend combining all Administrative Expenses as is done with the Chapter budget.</t>
  </si>
  <si>
    <t>Expenses for hotel rooms per Conference Manual, page 41, section VIII B &amp; C. Conference Host Co-Chairs receive complimentary registration per Conference Manual, section III. K., page 16 (APA Officers and Conference Consultants, bullet point 4) as well as Administrative Assistant.</t>
  </si>
  <si>
    <t>Catastrophic (aka: Event Cancellation) not covered in Chapter general liability policy. Get cost from ATEGO. Varies each year depending on venue for special events and hotel/conference space</t>
  </si>
  <si>
    <t>Contracted conference management fee(s) for Conference Coordinator. Amount confirmed by VP Conferences</t>
  </si>
  <si>
    <t>Contracted registration management fee(s) for Registration Consultant. Amount confirmed by VP Conferences</t>
  </si>
  <si>
    <t>Conference Accounting Consultant fee to audit and close out conference account and distribute profit shares to Chapter, Host Section and other Sections. Amount confirmed by VP Conferences</t>
  </si>
  <si>
    <t>CPF Scholarship income collected during registration. Not part of conference Net Income. These are all voluntary contributions listed on the registration form on behalf of CPF and all proceeds go directly to CPF.  Line 1312</t>
  </si>
  <si>
    <t>503.1 TBD</t>
  </si>
  <si>
    <t>503.2 TBD</t>
  </si>
  <si>
    <t>503.3 TBD</t>
  </si>
  <si>
    <t>Placeholder for a special separate-fee event planned by the CHC</t>
  </si>
  <si>
    <t>Carbon offset purchases sent to TerraPass after the conference. Not part of Net Profit nor does it cost the Conference anything</t>
  </si>
  <si>
    <t>Opening Reception Tickets - Extra tickets</t>
  </si>
  <si>
    <t>300 · Mobile Wksp/Extra Meal Tkts/Carbon OS</t>
  </si>
  <si>
    <t>Mobile Workshop Income - prices for these set based on length and extra expense for tour &amp; expected attendance</t>
  </si>
  <si>
    <t>Guest Opening Reception Ticket Income - one comes with any full or one-day registration</t>
  </si>
  <si>
    <t>Standard Registration Types *Work with VP of Conferences to confirm Early Member Rate which creates tiers for other member and non-member rates *Non-member rates are higher - enough to encourage Chapter-only membership *Start with Last Year's Early Member Rate and build other amounts from that *Speaker rates do apply to APA members who are speakers *Student Registration (following Free Student Saturday) will be approximately $150 to cover food costs for the entire conference, approximately $50 for one day</t>
  </si>
  <si>
    <t>Standard Sponsor and Exhibitor Types - Events may be combined with Booth or Table Top  *CHC can make any of these sponsorships available beyond L231 &amp; L214 *Line 220 can be either continental or full breakfast if a plenary session  *Sponsorship Brochure can contain all these entries as options  *Any income for various sponsorships goes here and would offset the expected expenses for these items found in 1400, 1500, 1600 or 1700</t>
  </si>
  <si>
    <t xml:space="preserve"> Program Document</t>
  </si>
  <si>
    <t>1306 · Accounting Administration</t>
  </si>
  <si>
    <t>1307 · Administrative Assistant Fees</t>
  </si>
  <si>
    <t>1308 · Reimbursable Expenses</t>
  </si>
  <si>
    <t>Reimbursable expenses incurred by Conference Contractors on behalf of the conference (ie: fire marshall permit, staff meeting travel expenses, site planning visit, supplies for the conference such as additional badge holders, etc.)</t>
  </si>
  <si>
    <t>1201 · Hotel Rooms</t>
  </si>
  <si>
    <t>1301 · Conference Management Contractor</t>
  </si>
  <si>
    <r>
      <rPr>
        <sz val="8"/>
        <rFont val="Arial"/>
        <family val="2"/>
      </rPr>
      <t>Audio Visual needs throughout conference areas including banquet rooms, registration, exhibit area and session rooms. Survey site &amp; special event organizers  early to know needs. All session rooms must have a minimum of one podium mic and one mic on the table</t>
    </r>
    <r>
      <rPr>
        <sz val="8"/>
        <color rgb="FFFF0000"/>
        <rFont val="Arial"/>
        <family val="2"/>
      </rPr>
      <t xml:space="preserve"> - work with Conference Management Contractor</t>
    </r>
  </si>
  <si>
    <t>223 · Program Document</t>
  </si>
  <si>
    <t>303 · Extra Opening Reception Tickets</t>
  </si>
  <si>
    <t>2000 · Social Media</t>
  </si>
  <si>
    <t>2001 · Website [ATEGO Resources]</t>
  </si>
  <si>
    <t>2002 · Mobile App</t>
  </si>
  <si>
    <t>1404a · Net Income to Chapter [LI 503]</t>
  </si>
  <si>
    <t>100 · Registration - Other</t>
  </si>
  <si>
    <t>200 · Sponsorships - Other</t>
  </si>
  <si>
    <t>300 · Mobile Wksp/Extra Meal Tkts/Carbon OS - Other</t>
  </si>
  <si>
    <t>400 · Administrative Fees- Other</t>
  </si>
  <si>
    <t>600 · CPF Scholarships - Other</t>
  </si>
  <si>
    <t>1100 · Administration</t>
  </si>
  <si>
    <t>1200 · Non-Conference Administration</t>
  </si>
  <si>
    <t>1200 · Non-Conferencee Administration - Other</t>
  </si>
  <si>
    <t>1104 · Conference Insurance</t>
  </si>
  <si>
    <t>1105 · Conference Management Contractor</t>
  </si>
  <si>
    <t>1107 · CM and Session Submittal Maintenance</t>
  </si>
  <si>
    <t>1109 · Accounting Administration</t>
  </si>
  <si>
    <t>1111 · Reimbursable Expenses</t>
  </si>
  <si>
    <t>1112 · Merchant Credit Card Fees</t>
  </si>
  <si>
    <t>1113 · Volunteer Stipend</t>
  </si>
  <si>
    <t>1201 · Carbon Offset [offset by LI 304]</t>
  </si>
  <si>
    <t>1202 · CPF Scholarship [LI 600]</t>
  </si>
  <si>
    <t>1203 · Member Dues to Chapter [LI 502]</t>
  </si>
  <si>
    <t>1411 · Food (Bars/Facility)</t>
  </si>
  <si>
    <t>1410 · Open Event &amp; 1st Day Exp - Other</t>
  </si>
  <si>
    <t>2000 · Social Media - Other</t>
  </si>
  <si>
    <t>1909 · At-a-Glance Form</t>
  </si>
  <si>
    <t>1910 · Bags (offset by sponsor)</t>
  </si>
  <si>
    <t>1911 · Lanyards (offset by sponsor)</t>
  </si>
  <si>
    <t>4000 · Mobile Workshops - Other</t>
  </si>
  <si>
    <t>113 · Life Member - Full or 1 Day (same)</t>
  </si>
  <si>
    <t>600.5 · Friend of CPF (highest donation level)</t>
  </si>
  <si>
    <t>1110 · Registration Troubleshooting and Sponsor Services</t>
  </si>
  <si>
    <t>1605 · Evening Night Out (Optional)</t>
  </si>
  <si>
    <t>1804 · Keynote Speaker/Honoraria Expenses</t>
  </si>
  <si>
    <t>1400 · Professional |Student Development</t>
  </si>
  <si>
    <t>1400 · Professiona | Student Development - Other</t>
  </si>
  <si>
    <t>1500 · Day 1 Sessions - Other</t>
  </si>
  <si>
    <t>1600 · Day 2 Sessions - Other</t>
  </si>
  <si>
    <t>1700 · Day 3 Sessions - Other</t>
  </si>
  <si>
    <r>
      <t xml:space="preserve">1906 · </t>
    </r>
    <r>
      <rPr>
        <sz val="8"/>
        <rFont val="Arial"/>
        <family val="2"/>
      </rPr>
      <t>Flyers and Forms Design</t>
    </r>
  </si>
  <si>
    <r>
      <t>1908 ·</t>
    </r>
    <r>
      <rPr>
        <sz val="8"/>
        <color rgb="FFFF0000"/>
        <rFont val="Arial"/>
        <family val="2"/>
      </rPr>
      <t xml:space="preserve"> </t>
    </r>
    <r>
      <rPr>
        <sz val="8"/>
        <rFont val="Arial"/>
        <family val="2"/>
      </rPr>
      <t>Miscellaneous Design Expense</t>
    </r>
  </si>
  <si>
    <r>
      <t xml:space="preserve">1907 · Sponsor/Exhibitor </t>
    </r>
    <r>
      <rPr>
        <strike/>
        <sz val="8"/>
        <color rgb="FF000000"/>
        <rFont val="Arial"/>
        <family val="2"/>
      </rPr>
      <t>Form</t>
    </r>
    <r>
      <rPr>
        <sz val="8"/>
        <color rgb="FF000000"/>
        <rFont val="Arial"/>
        <family val="2"/>
      </rPr>
      <t xml:space="preserve"> Materials</t>
    </r>
  </si>
  <si>
    <r>
      <t xml:space="preserve">1905 · </t>
    </r>
    <r>
      <rPr>
        <sz val="8"/>
        <color rgb="FF000000"/>
        <rFont val="Arial"/>
        <family val="2"/>
      </rPr>
      <t>Conference Promotion</t>
    </r>
  </si>
  <si>
    <t xml:space="preserve">1912 · Printing Costs </t>
  </si>
  <si>
    <t>116 · Exec Board Registration</t>
  </si>
  <si>
    <t>1103 · Hotel Rooms</t>
  </si>
  <si>
    <t>Budget</t>
  </si>
  <si>
    <t>Alt Budet</t>
  </si>
  <si>
    <t>% Total</t>
  </si>
  <si>
    <t>Projected Number of Attendees</t>
  </si>
  <si>
    <t>1@6,000each</t>
  </si>
  <si>
    <t>10@1000each</t>
  </si>
  <si>
    <t>4@2,500each</t>
  </si>
  <si>
    <t>4@750each</t>
  </si>
  <si>
    <t>700</t>
  </si>
  <si>
    <t>Orientation Tour</t>
  </si>
  <si>
    <t>701 · Orientation Tour Tickets</t>
  </si>
  <si>
    <t>1410 · Opening Event</t>
  </si>
  <si>
    <t>1503 · Plenary | Keynote Lunch</t>
  </si>
  <si>
    <t>1500 · Day 1 Sessions (Sunday)</t>
  </si>
  <si>
    <t>1600 · Day 2 Sessions - Other (Monday)</t>
  </si>
  <si>
    <t>1700 · Day 3 Sessions (Tuesday)</t>
  </si>
  <si>
    <t>EXPENSES</t>
  </si>
  <si>
    <t>INCOME</t>
  </si>
  <si>
    <t>108.</t>
  </si>
  <si>
    <t>Non-member 1-day</t>
  </si>
  <si>
    <t>306.</t>
  </si>
  <si>
    <t>Chapter Archives</t>
  </si>
  <si>
    <t>108.1</t>
  </si>
  <si>
    <t>Non-member 1-day/on-site</t>
  </si>
  <si>
    <t>1602 · AM Break (Coffee and Tea)</t>
  </si>
  <si>
    <t>1603 · Lunch on Your Own</t>
  </si>
  <si>
    <t>1701 · Closing Plenary Brunch</t>
  </si>
  <si>
    <t>Expected Profit</t>
  </si>
  <si>
    <t>1@8,000each</t>
  </si>
  <si>
    <t>4@6,000each</t>
  </si>
  <si>
    <t>5@3,000each</t>
  </si>
  <si>
    <t>10@1,000each</t>
  </si>
  <si>
    <t>217 · Awards Event</t>
  </si>
  <si>
    <t>5@3000 each</t>
  </si>
  <si>
    <t xml:space="preserve">1505 · PM Refreshments (Tea and </t>
  </si>
  <si>
    <t xml:space="preserve">1904.a Sign Printing/Output </t>
  </si>
  <si>
    <t>Need to add 4 buses for 2 orientation tours on Sat &amp; Sun</t>
  </si>
  <si>
    <t>1403 · Miscellaneous Student Event (Prizes for Poster Competition and Happy Hour/Mixer)</t>
  </si>
  <si>
    <t>1403a Volunteer t-shirts</t>
  </si>
  <si>
    <t>Assuming 200 t-shirts at $10 a piece</t>
  </si>
  <si>
    <t>Update based on final layout</t>
  </si>
  <si>
    <t>503.4  Pre-Conference Sessions</t>
  </si>
  <si>
    <t>1403b Student Breakfast (12cups/gal-8gallon)</t>
  </si>
  <si>
    <t>1404 · Pre-Conference Expenses (Pre Conference Session Lunches Saturday)</t>
  </si>
  <si>
    <t>1106 · Registration Company (7000+10/person)</t>
  </si>
  <si>
    <t>Includes Lunches at$27.00 and $3.75 for Soads/Juices</t>
  </si>
  <si>
    <t>1506 · CPF Auction (Incudes Bartender Fee of 605.75)</t>
  </si>
  <si>
    <t>1604 · Happy Hour | Consultants  | Awards (Includes Hosted Bar + Bartender Fee)</t>
  </si>
  <si>
    <t>1701 · Coffee, tea ($60 per gallon)</t>
  </si>
  <si>
    <t>Cost/Person or Unit Price</t>
  </si>
  <si>
    <r>
      <rPr>
        <sz val="8"/>
        <color rgb="FF000000"/>
        <rFont val="Arial"/>
        <family val="2"/>
      </rPr>
      <t>Breakfast</t>
    </r>
    <r>
      <rPr>
        <b/>
        <sz val="8"/>
        <color rgb="FF000000"/>
        <rFont val="Arial"/>
        <family val="2"/>
      </rPr>
      <t xml:space="preserve"> - </t>
    </r>
    <r>
      <rPr>
        <sz val="8"/>
        <color rgb="FFFF0000"/>
        <rFont val="Arial"/>
        <family val="2"/>
      </rPr>
      <t>Tea &amp; Coffee Only</t>
    </r>
  </si>
  <si>
    <r>
      <rPr>
        <sz val="8"/>
        <color rgb="FF000000"/>
        <rFont val="Arial"/>
        <family val="2"/>
      </rPr>
      <t xml:space="preserve">PM Refreshments </t>
    </r>
    <r>
      <rPr>
        <strike/>
        <sz val="8"/>
        <color rgb="FFFF0000"/>
        <rFont val="Arial"/>
        <family val="2"/>
      </rPr>
      <t>(Tea and</t>
    </r>
  </si>
  <si>
    <t>No am break (&amp; no pm break)</t>
  </si>
  <si>
    <r>
      <t>Continental Breakfast</t>
    </r>
    <r>
      <rPr>
        <b/>
        <sz val="8"/>
        <color rgb="FFFF0000"/>
        <rFont val="Arial"/>
        <family val="2"/>
      </rPr>
      <t xml:space="preserve"> (healthy; breakfast-on-the-go)</t>
    </r>
  </si>
  <si>
    <t>/Person Early/Standard=$350 not $400 - recalculate</t>
  </si>
  <si>
    <t>/Person Early/Standard=$850 not $350 - recalculate</t>
  </si>
  <si>
    <t>Betsy's Changes to Entries/Calculations or Comments 052316</t>
  </si>
  <si>
    <t>/Person=$50 - slight recalculation</t>
  </si>
  <si>
    <t>Recalculate - $10/person was not adjusted based on attendance</t>
  </si>
  <si>
    <t>Need to include these costs once determined - for permits, security, etc</t>
  </si>
  <si>
    <t>this is okay - for coffee &amp; tea prior to 2 SBs</t>
  </si>
  <si>
    <t>should 650 attendance be assumed for all attendance levels, or scale?</t>
  </si>
  <si>
    <t>Need to add a drink ticket for first 500 attending awards? Increase # of attendees given enticement</t>
  </si>
  <si>
    <t>Add $5 for each person on a MW for water/possible snack if no L (L will be covered by fee)</t>
  </si>
  <si>
    <t>may be significantly higher if all 27 MWs occur. Not sure # MWs this calculated on but # attendees listed in N,O,P,Q are too low to let 27 MWs occur</t>
  </si>
  <si>
    <t>Move to LI 4001. Need possible adjustment given 27 MWs potentially + 4 Orient. Tours - not sure # MWs/ attendees this is based on</t>
  </si>
  <si>
    <t>recalculating revenue on lines 106 &amp; 107 result in increased revenue of between $5k - $10k at each attendance level</t>
  </si>
  <si>
    <t>Betsy will provide the names of each pre-conference session assigned to each LI</t>
  </si>
  <si>
    <t>Need to add Board &amp; guests - increase to 200 attendance minimum and to $10,000. Is basing cost on 150 students @ lunch enough?</t>
  </si>
  <si>
    <t>4@1000each and 4@500each</t>
  </si>
  <si>
    <t>6@500each</t>
  </si>
  <si>
    <t>Note: this is $5750, not $750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</si>
</sst>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
    <numFmt numFmtId="165" formatCode="0.0%"/>
    <numFmt numFmtId="166" formatCode="#,##0.00;\-#,##0.00"/>
    <numFmt numFmtId="167" formatCode="m/d/yy;@"/>
  </numFmts>
  <fonts count="32" x14ac:knownFonts="1">
    <font>
      <sz val="11"/>
      <color theme="1"/>
      <name val="Calibri"/>
      <family val="2"/>
      <scheme val="minor"/>
    </font>
    <font>
      <b/>
      <sz val="8"/>
      <color rgb="FF000000"/>
      <name val="Arial"/>
      <family val="2"/>
    </font>
    <font>
      <sz val="8"/>
      <color theme="1"/>
      <name val="Calibri"/>
      <family val="2"/>
      <scheme val="minor"/>
    </font>
    <font>
      <b/>
      <sz val="10"/>
      <color rgb="FF000000"/>
      <name val="Arial"/>
      <family val="2"/>
    </font>
    <font>
      <sz val="8"/>
      <color rgb="FF000000"/>
      <name val="Arial"/>
      <family val="2"/>
    </font>
    <font>
      <sz val="8"/>
      <color theme="1"/>
      <name val="Arial"/>
      <family val="2"/>
    </font>
    <font>
      <sz val="11"/>
      <color theme="1"/>
      <name val="Arial"/>
      <family val="2"/>
    </font>
    <font>
      <sz val="10"/>
      <color theme="1"/>
      <name val="Arial"/>
      <family val="2"/>
    </font>
    <font>
      <sz val="8"/>
      <color rgb="FFFF0000"/>
      <name val="Arial"/>
      <family val="2"/>
    </font>
    <font>
      <sz val="11"/>
      <color rgb="FFFF0000"/>
      <name val="Calibri"/>
      <family val="2"/>
      <scheme val="minor"/>
    </font>
    <font>
      <sz val="9"/>
      <color indexed="81"/>
      <name val="Tahoma"/>
      <family val="2"/>
    </font>
    <font>
      <b/>
      <sz val="9"/>
      <color indexed="81"/>
      <name val="Tahoma"/>
      <family val="2"/>
    </font>
    <font>
      <sz val="8"/>
      <name val="Arial"/>
      <family val="2"/>
    </font>
    <font>
      <strike/>
      <sz val="8"/>
      <color rgb="FF000000"/>
      <name val="Arial"/>
      <family val="2"/>
    </font>
    <font>
      <b/>
      <strike/>
      <sz val="8"/>
      <color rgb="FF000000"/>
      <name val="Arial"/>
      <family val="2"/>
    </font>
    <font>
      <sz val="9"/>
      <color rgb="FFFF0000"/>
      <name val="Calibri"/>
      <family val="2"/>
      <scheme val="minor"/>
    </font>
    <font>
      <sz val="11"/>
      <color rgb="FF000000"/>
      <name val="Calibri"/>
      <family val="2"/>
    </font>
    <font>
      <sz val="8"/>
      <color rgb="FF000000"/>
      <name val="Arial"/>
      <family val="2"/>
    </font>
    <font>
      <b/>
      <sz val="8"/>
      <color rgb="FF000000"/>
      <name val="Arial"/>
      <family val="2"/>
    </font>
    <font>
      <b/>
      <sz val="8"/>
      <name val="Arial"/>
      <family val="2"/>
    </font>
    <font>
      <sz val="8"/>
      <name val="Arial"/>
      <family val="2"/>
    </font>
    <font>
      <b/>
      <sz val="16"/>
      <color rgb="FF000000"/>
      <name val="Arial"/>
      <family val="2"/>
    </font>
    <font>
      <b/>
      <sz val="12"/>
      <color rgb="FF000000"/>
      <name val="Arial"/>
      <family val="2"/>
    </font>
    <font>
      <b/>
      <sz val="11"/>
      <color theme="1"/>
      <name val="Calibri"/>
      <family val="2"/>
      <scheme val="minor"/>
    </font>
    <font>
      <sz val="12"/>
      <color rgb="FFFF0000"/>
      <name val="Calibri"/>
      <family val="2"/>
      <scheme val="minor"/>
    </font>
    <font>
      <sz val="11"/>
      <color theme="0"/>
      <name val="Calibri"/>
      <family val="2"/>
      <scheme val="minor"/>
    </font>
    <font>
      <sz val="11"/>
      <color theme="1"/>
      <name val="Arial Unicode MS"/>
      <family val="2"/>
    </font>
    <font>
      <sz val="11"/>
      <color rgb="FFFF0000"/>
      <name val="Arial Unicode MS"/>
      <family val="2"/>
    </font>
    <font>
      <strike/>
      <sz val="8"/>
      <color rgb="FFFF0000"/>
      <name val="Arial"/>
      <family val="2"/>
    </font>
    <font>
      <b/>
      <sz val="8"/>
      <color rgb="FFFF0000"/>
      <name val="Arial"/>
      <family val="2"/>
    </font>
    <font>
      <b/>
      <strike/>
      <sz val="8"/>
      <color rgb="FFFF0000"/>
      <name val="Arial"/>
      <family val="2"/>
    </font>
    <font>
      <b/>
      <sz val="8"/>
      <color theme="1"/>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7" tint="0.399975585192419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248">
    <xf numFmtId="0" fontId="0" fillId="0" borderId="0" xfId="0"/>
    <xf numFmtId="49" fontId="1" fillId="0" borderId="0" xfId="0" applyNumberFormat="1" applyFont="1"/>
    <xf numFmtId="49" fontId="1" fillId="0" borderId="0" xfId="0" applyNumberFormat="1" applyFont="1" applyAlignment="1">
      <alignment vertical="center"/>
    </xf>
    <xf numFmtId="0" fontId="0" fillId="0" borderId="0" xfId="0" applyAlignment="1">
      <alignment vertical="center"/>
    </xf>
    <xf numFmtId="49" fontId="1" fillId="2" borderId="0" xfId="0" applyNumberFormat="1" applyFont="1" applyFill="1"/>
    <xf numFmtId="0" fontId="0" fillId="0" borderId="0" xfId="0" applyFill="1"/>
    <xf numFmtId="0" fontId="0" fillId="0" borderId="0" xfId="0" applyFill="1" applyAlignment="1">
      <alignment vertical="center"/>
    </xf>
    <xf numFmtId="0" fontId="0" fillId="0" borderId="0" xfId="0" applyFill="1" applyBorder="1"/>
    <xf numFmtId="49" fontId="1" fillId="0" borderId="0" xfId="0" applyNumberFormat="1" applyFont="1" applyFill="1" applyBorder="1" applyAlignment="1">
      <alignment vertical="center"/>
    </xf>
    <xf numFmtId="0" fontId="0" fillId="0" borderId="0" xfId="0" applyFill="1" applyBorder="1" applyAlignment="1">
      <alignment vertical="center"/>
    </xf>
    <xf numFmtId="49" fontId="1" fillId="0" borderId="0" xfId="0" applyNumberFormat="1" applyFont="1" applyFill="1" applyBorder="1"/>
    <xf numFmtId="0" fontId="2" fillId="0" borderId="0" xfId="0" applyFont="1" applyFill="1" applyBorder="1" applyAlignment="1">
      <alignment vertical="center"/>
    </xf>
    <xf numFmtId="49" fontId="1" fillId="2" borderId="0" xfId="0" applyNumberFormat="1" applyFont="1" applyFill="1" applyBorder="1"/>
    <xf numFmtId="0" fontId="2" fillId="0" borderId="0" xfId="0" applyFont="1" applyFill="1" applyAlignment="1">
      <alignment wrapText="1"/>
    </xf>
    <xf numFmtId="49" fontId="1" fillId="0" borderId="0" xfId="0" applyNumberFormat="1" applyFont="1" applyAlignment="1">
      <alignment wrapText="1"/>
    </xf>
    <xf numFmtId="0" fontId="0" fillId="0" borderId="0" xfId="0" applyFill="1" applyAlignment="1">
      <alignment wrapText="1"/>
    </xf>
    <xf numFmtId="0" fontId="0" fillId="0" borderId="0" xfId="0" applyAlignment="1">
      <alignment wrapText="1"/>
    </xf>
    <xf numFmtId="49" fontId="1" fillId="0" borderId="0" xfId="0" applyNumberFormat="1" applyFont="1" applyFill="1"/>
    <xf numFmtId="49" fontId="3" fillId="0" borderId="0" xfId="0" applyNumberFormat="1" applyFont="1" applyFill="1" applyAlignment="1">
      <alignment horizontal="center" vertical="center"/>
    </xf>
    <xf numFmtId="0" fontId="2" fillId="0" borderId="0" xfId="0" applyFont="1" applyFill="1" applyBorder="1" applyAlignment="1">
      <alignment wrapText="1"/>
    </xf>
    <xf numFmtId="49" fontId="1" fillId="0" borderId="0" xfId="0" applyNumberFormat="1" applyFont="1" applyBorder="1" applyAlignment="1">
      <alignment vertical="center"/>
    </xf>
    <xf numFmtId="0" fontId="0" fillId="0" borderId="0" xfId="0" applyBorder="1" applyAlignment="1">
      <alignment vertical="center"/>
    </xf>
    <xf numFmtId="0" fontId="0" fillId="0" borderId="0" xfId="0" applyAlignment="1">
      <alignment horizontal="left" vertical="center"/>
    </xf>
    <xf numFmtId="49" fontId="4" fillId="0" borderId="0" xfId="0" applyNumberFormat="1" applyFont="1" applyFill="1" applyBorder="1" applyAlignment="1">
      <alignment vertical="center"/>
    </xf>
    <xf numFmtId="49" fontId="4" fillId="0" borderId="0" xfId="0" applyNumberFormat="1" applyFont="1" applyFill="1" applyBorder="1"/>
    <xf numFmtId="0" fontId="5" fillId="0" borderId="0" xfId="0" applyFont="1" applyFill="1" applyAlignment="1">
      <alignment vertical="center" wrapText="1"/>
    </xf>
    <xf numFmtId="0" fontId="5" fillId="0" borderId="0" xfId="0" applyFont="1" applyFill="1" applyAlignment="1">
      <alignment wrapText="1"/>
    </xf>
    <xf numFmtId="0" fontId="5" fillId="0" borderId="0" xfId="0" applyFont="1" applyFill="1" applyBorder="1" applyAlignment="1">
      <alignment vertical="center" wrapText="1"/>
    </xf>
    <xf numFmtId="0" fontId="5" fillId="0" borderId="0" xfId="0" applyFont="1" applyFill="1" applyBorder="1" applyAlignment="1">
      <alignment wrapText="1"/>
    </xf>
    <xf numFmtId="0" fontId="6" fillId="0" borderId="0" xfId="0" applyFont="1" applyFill="1" applyBorder="1"/>
    <xf numFmtId="49" fontId="3" fillId="0" borderId="0" xfId="0" applyNumberFormat="1" applyFont="1" applyFill="1" applyAlignment="1">
      <alignment vertical="center"/>
    </xf>
    <xf numFmtId="49" fontId="4" fillId="0" borderId="1" xfId="0" applyNumberFormat="1" applyFont="1" applyBorder="1"/>
    <xf numFmtId="49" fontId="1" fillId="0" borderId="1" xfId="0" applyNumberFormat="1" applyFont="1" applyBorder="1"/>
    <xf numFmtId="0" fontId="5" fillId="0" borderId="1" xfId="0" applyFont="1" applyFill="1" applyBorder="1" applyAlignment="1">
      <alignment wrapText="1"/>
    </xf>
    <xf numFmtId="49" fontId="4" fillId="0" borderId="1" xfId="0" applyNumberFormat="1" applyFont="1" applyBorder="1" applyAlignment="1">
      <alignment vertical="center"/>
    </xf>
    <xf numFmtId="0" fontId="5" fillId="0" borderId="1" xfId="0" applyFont="1" applyFill="1" applyBorder="1" applyAlignment="1">
      <alignment vertical="center" wrapText="1"/>
    </xf>
    <xf numFmtId="49" fontId="1" fillId="0" borderId="1" xfId="0" applyNumberFormat="1" applyFont="1" applyBorder="1" applyAlignment="1">
      <alignment vertical="center"/>
    </xf>
    <xf numFmtId="49" fontId="4" fillId="0" borderId="1" xfId="0" applyNumberFormat="1" applyFont="1" applyFill="1" applyBorder="1" applyAlignment="1">
      <alignment vertical="center"/>
    </xf>
    <xf numFmtId="49" fontId="4" fillId="0" borderId="1" xfId="0" applyNumberFormat="1" applyFont="1" applyFill="1" applyBorder="1"/>
    <xf numFmtId="49" fontId="1" fillId="0" borderId="1" xfId="0" applyNumberFormat="1" applyFont="1" applyFill="1" applyBorder="1"/>
    <xf numFmtId="49" fontId="1" fillId="0" borderId="1" xfId="0" applyNumberFormat="1" applyFont="1" applyFill="1" applyBorder="1" applyAlignment="1">
      <alignment vertical="center"/>
    </xf>
    <xf numFmtId="49" fontId="4" fillId="0" borderId="2" xfId="0" applyNumberFormat="1" applyFont="1" applyFill="1" applyBorder="1" applyAlignment="1">
      <alignment vertical="center"/>
    </xf>
    <xf numFmtId="0" fontId="5" fillId="0" borderId="2" xfId="0" applyFont="1" applyFill="1" applyBorder="1" applyAlignment="1">
      <alignment vertical="center" wrapText="1"/>
    </xf>
    <xf numFmtId="0" fontId="9" fillId="0" borderId="0" xfId="0" applyFont="1" applyFill="1" applyAlignment="1">
      <alignment vertical="center"/>
    </xf>
    <xf numFmtId="0" fontId="9" fillId="0" borderId="0" xfId="0" applyFont="1" applyFill="1" applyBorder="1"/>
    <xf numFmtId="0" fontId="9" fillId="0" borderId="0" xfId="0" applyFont="1" applyFill="1" applyBorder="1" applyAlignment="1">
      <alignment vertical="center"/>
    </xf>
    <xf numFmtId="0" fontId="9" fillId="0" borderId="0" xfId="0" applyFont="1" applyFill="1" applyBorder="1" applyAlignment="1">
      <alignment horizontal="left" vertical="center" wrapText="1"/>
    </xf>
    <xf numFmtId="0" fontId="12" fillId="0" borderId="1" xfId="0" applyFont="1" applyFill="1" applyBorder="1" applyAlignment="1">
      <alignment wrapText="1"/>
    </xf>
    <xf numFmtId="0" fontId="12" fillId="0" borderId="1" xfId="0" applyFont="1" applyFill="1" applyBorder="1" applyAlignment="1">
      <alignment vertical="center" wrapText="1"/>
    </xf>
    <xf numFmtId="49" fontId="13" fillId="0" borderId="1" xfId="0" applyNumberFormat="1" applyFont="1" applyFill="1" applyBorder="1"/>
    <xf numFmtId="49" fontId="14" fillId="0" borderId="1" xfId="0" applyNumberFormat="1" applyFont="1" applyFill="1" applyBorder="1"/>
    <xf numFmtId="0" fontId="5" fillId="0" borderId="4" xfId="0" applyFont="1" applyFill="1" applyBorder="1" applyAlignment="1">
      <alignment vertical="center" wrapText="1"/>
    </xf>
    <xf numFmtId="0" fontId="5" fillId="0" borderId="4" xfId="0" applyFont="1" applyFill="1" applyBorder="1" applyAlignment="1">
      <alignment wrapText="1"/>
    </xf>
    <xf numFmtId="49" fontId="8" fillId="4" borderId="6" xfId="0" applyNumberFormat="1" applyFont="1" applyFill="1" applyBorder="1" applyAlignment="1">
      <alignment vertical="center"/>
    </xf>
    <xf numFmtId="0" fontId="15" fillId="4" borderId="3" xfId="0" applyFont="1" applyFill="1" applyBorder="1" applyAlignment="1">
      <alignment vertical="center" wrapText="1"/>
    </xf>
    <xf numFmtId="0" fontId="9" fillId="0" borderId="0" xfId="0" applyFont="1" applyFill="1" applyBorder="1" applyAlignment="1">
      <alignment vertical="top" wrapText="1"/>
    </xf>
    <xf numFmtId="0" fontId="0" fillId="0" borderId="0" xfId="0" applyBorder="1"/>
    <xf numFmtId="0" fontId="12" fillId="0" borderId="4" xfId="0" applyFont="1" applyFill="1" applyBorder="1" applyAlignment="1">
      <alignment vertical="center" wrapText="1"/>
    </xf>
    <xf numFmtId="0" fontId="12" fillId="0" borderId="4" xfId="0" applyFont="1" applyFill="1" applyBorder="1" applyAlignment="1">
      <alignment horizontal="left" vertical="center" wrapText="1"/>
    </xf>
    <xf numFmtId="49" fontId="12" fillId="0" borderId="1" xfId="0" applyNumberFormat="1" applyFont="1" applyBorder="1" applyAlignment="1">
      <alignment vertical="center"/>
    </xf>
    <xf numFmtId="49" fontId="12" fillId="0" borderId="1" xfId="0" applyNumberFormat="1" applyFont="1" applyBorder="1"/>
    <xf numFmtId="49" fontId="8" fillId="4" borderId="6" xfId="0" applyNumberFormat="1" applyFont="1" applyFill="1" applyBorder="1" applyAlignment="1">
      <alignment horizontal="left" vertical="center"/>
    </xf>
    <xf numFmtId="49" fontId="8" fillId="4" borderId="7" xfId="0" applyNumberFormat="1" applyFont="1" applyFill="1" applyBorder="1" applyAlignment="1">
      <alignment horizontal="left" vertical="center"/>
    </xf>
    <xf numFmtId="0" fontId="9" fillId="4" borderId="5" xfId="0" applyFont="1" applyFill="1" applyBorder="1" applyAlignment="1">
      <alignment horizontal="center" vertical="top" wrapText="1"/>
    </xf>
    <xf numFmtId="49" fontId="4" fillId="0" borderId="8" xfId="0" applyNumberFormat="1" applyFont="1" applyBorder="1" applyAlignment="1">
      <alignment vertical="center"/>
    </xf>
    <xf numFmtId="49" fontId="4" fillId="5" borderId="1" xfId="0" applyNumberFormat="1" applyFont="1" applyFill="1" applyBorder="1" applyAlignment="1">
      <alignment vertical="center"/>
    </xf>
    <xf numFmtId="49" fontId="1" fillId="5" borderId="1" xfId="0" applyNumberFormat="1" applyFont="1" applyFill="1" applyBorder="1" applyAlignment="1">
      <alignment vertical="center"/>
    </xf>
    <xf numFmtId="49" fontId="4" fillId="5" borderId="1" xfId="0" applyNumberFormat="1" applyFont="1" applyFill="1" applyBorder="1"/>
    <xf numFmtId="49" fontId="1" fillId="5" borderId="1" xfId="0" applyNumberFormat="1" applyFont="1" applyFill="1" applyBorder="1"/>
    <xf numFmtId="49" fontId="4" fillId="6" borderId="1" xfId="0" applyNumberFormat="1" applyFont="1" applyFill="1" applyBorder="1" applyAlignment="1">
      <alignment vertical="center"/>
    </xf>
    <xf numFmtId="49" fontId="4" fillId="3" borderId="1" xfId="0" applyNumberFormat="1" applyFont="1" applyFill="1" applyBorder="1" applyAlignment="1">
      <alignment vertical="center"/>
    </xf>
    <xf numFmtId="49" fontId="1" fillId="3" borderId="1" xfId="0" applyNumberFormat="1" applyFont="1" applyFill="1" applyBorder="1" applyAlignment="1">
      <alignment vertical="center"/>
    </xf>
    <xf numFmtId="49" fontId="1" fillId="6" borderId="1" xfId="0" applyNumberFormat="1" applyFont="1" applyFill="1" applyBorder="1" applyAlignment="1">
      <alignment vertical="center"/>
    </xf>
    <xf numFmtId="49" fontId="13" fillId="0" borderId="1" xfId="0" applyNumberFormat="1" applyFont="1" applyFill="1" applyBorder="1" applyAlignment="1">
      <alignment vertical="center"/>
    </xf>
    <xf numFmtId="0" fontId="16" fillId="0" borderId="0" xfId="0" applyFont="1" applyBorder="1"/>
    <xf numFmtId="165" fontId="12" fillId="0" borderId="0" xfId="0" applyNumberFormat="1" applyFont="1" applyAlignment="1">
      <alignment horizontal="center"/>
    </xf>
    <xf numFmtId="3" fontId="17" fillId="0" borderId="0" xfId="0" applyNumberFormat="1" applyFont="1" applyFill="1" applyBorder="1"/>
    <xf numFmtId="166" fontId="17" fillId="0" borderId="0" xfId="0" applyNumberFormat="1" applyFont="1" applyFill="1" applyBorder="1"/>
    <xf numFmtId="164" fontId="17" fillId="0" borderId="0" xfId="0" applyNumberFormat="1" applyFont="1" applyFill="1" applyBorder="1" applyAlignment="1"/>
    <xf numFmtId="3" fontId="17" fillId="0" borderId="0" xfId="0" applyNumberFormat="1" applyFont="1" applyFill="1" applyBorder="1" applyAlignment="1"/>
    <xf numFmtId="3" fontId="0" fillId="0" borderId="0" xfId="0" applyNumberFormat="1"/>
    <xf numFmtId="166" fontId="17" fillId="2" borderId="0" xfId="0" applyNumberFormat="1" applyFont="1" applyFill="1" applyBorder="1"/>
    <xf numFmtId="164" fontId="17" fillId="2" borderId="0" xfId="0" applyNumberFormat="1" applyFont="1" applyFill="1" applyBorder="1" applyAlignment="1">
      <alignment horizontal="center"/>
    </xf>
    <xf numFmtId="165" fontId="4" fillId="2" borderId="0" xfId="0" applyNumberFormat="1" applyFont="1" applyFill="1" applyBorder="1" applyAlignment="1">
      <alignment horizontal="center"/>
    </xf>
    <xf numFmtId="3" fontId="18" fillId="2" borderId="0" xfId="0" applyNumberFormat="1" applyFont="1" applyFill="1" applyBorder="1" applyAlignment="1">
      <alignment horizontal="center"/>
    </xf>
    <xf numFmtId="3" fontId="18" fillId="2" borderId="0" xfId="0" applyNumberFormat="1" applyFont="1" applyFill="1" applyBorder="1" applyAlignment="1">
      <alignment horizontal="center" vertical="top"/>
    </xf>
    <xf numFmtId="49" fontId="1" fillId="0" borderId="12" xfId="0" applyNumberFormat="1" applyFont="1" applyBorder="1"/>
    <xf numFmtId="3" fontId="19" fillId="2" borderId="13" xfId="0" applyNumberFormat="1" applyFont="1" applyFill="1" applyBorder="1" applyAlignment="1">
      <alignment horizontal="right" wrapText="1"/>
    </xf>
    <xf numFmtId="49" fontId="1" fillId="0" borderId="0" xfId="0" applyNumberFormat="1" applyFont="1" applyBorder="1"/>
    <xf numFmtId="49" fontId="1" fillId="0" borderId="12" xfId="0" applyNumberFormat="1" applyFont="1" applyBorder="1" applyAlignment="1">
      <alignment vertical="center"/>
    </xf>
    <xf numFmtId="49" fontId="1" fillId="0" borderId="12" xfId="0" applyNumberFormat="1" applyFont="1" applyFill="1" applyBorder="1" applyAlignment="1">
      <alignment vertical="center"/>
    </xf>
    <xf numFmtId="49" fontId="1" fillId="0" borderId="12" xfId="0" applyNumberFormat="1" applyFont="1" applyBorder="1" applyAlignment="1">
      <alignment wrapText="1"/>
    </xf>
    <xf numFmtId="49" fontId="1" fillId="0" borderId="0" xfId="0" applyNumberFormat="1" applyFont="1" applyBorder="1" applyAlignment="1">
      <alignment wrapText="1"/>
    </xf>
    <xf numFmtId="49" fontId="3" fillId="0" borderId="12" xfId="0" applyNumberFormat="1" applyFont="1" applyFill="1" applyBorder="1" applyAlignment="1">
      <alignment vertical="center"/>
    </xf>
    <xf numFmtId="49" fontId="1" fillId="0" borderId="12" xfId="0" applyNumberFormat="1" applyFont="1" applyFill="1" applyBorder="1"/>
    <xf numFmtId="49" fontId="1" fillId="0" borderId="14" xfId="0" applyNumberFormat="1" applyFont="1" applyFill="1" applyBorder="1" applyAlignment="1">
      <alignment vertical="center"/>
    </xf>
    <xf numFmtId="49" fontId="1" fillId="0" borderId="15" xfId="0" applyNumberFormat="1" applyFont="1" applyFill="1" applyBorder="1" applyAlignment="1">
      <alignment vertical="center"/>
    </xf>
    <xf numFmtId="49" fontId="1" fillId="0" borderId="4" xfId="0" applyNumberFormat="1" applyFont="1" applyBorder="1"/>
    <xf numFmtId="166" fontId="17" fillId="0" borderId="1" xfId="0" applyNumberFormat="1" applyFont="1" applyBorder="1" applyAlignment="1"/>
    <xf numFmtId="166" fontId="17" fillId="0" borderId="1" xfId="0" applyNumberFormat="1" applyFont="1" applyFill="1" applyBorder="1"/>
    <xf numFmtId="164" fontId="17" fillId="0" borderId="1" xfId="0" applyNumberFormat="1" applyFont="1" applyFill="1" applyBorder="1" applyAlignment="1"/>
    <xf numFmtId="165" fontId="12" fillId="0" borderId="1" xfId="0" applyNumberFormat="1" applyFont="1" applyFill="1" applyBorder="1" applyAlignment="1">
      <alignment horizontal="center"/>
    </xf>
    <xf numFmtId="3" fontId="17" fillId="0" borderId="1" xfId="0" applyNumberFormat="1" applyFont="1" applyFill="1" applyBorder="1" applyAlignment="1"/>
    <xf numFmtId="0" fontId="0" fillId="0" borderId="1" xfId="0" applyBorder="1"/>
    <xf numFmtId="166" fontId="17" fillId="0" borderId="1" xfId="0" applyNumberFormat="1" applyFont="1" applyBorder="1"/>
    <xf numFmtId="165" fontId="4" fillId="0" borderId="1" xfId="0" applyNumberFormat="1" applyFont="1" applyFill="1" applyBorder="1" applyAlignment="1">
      <alignment horizontal="center"/>
    </xf>
    <xf numFmtId="3" fontId="17" fillId="0" borderId="1" xfId="0" applyNumberFormat="1" applyFont="1" applyFill="1" applyBorder="1"/>
    <xf numFmtId="0" fontId="0" fillId="0" borderId="1" xfId="0" applyBorder="1" applyAlignment="1">
      <alignment vertical="center"/>
    </xf>
    <xf numFmtId="165" fontId="12" fillId="0" borderId="1" xfId="0" applyNumberFormat="1" applyFont="1" applyBorder="1" applyAlignment="1">
      <alignment horizontal="center"/>
    </xf>
    <xf numFmtId="49" fontId="4" fillId="0" borderId="9" xfId="0" applyNumberFormat="1" applyFont="1" applyBorder="1"/>
    <xf numFmtId="49" fontId="1" fillId="0" borderId="9" xfId="0" applyNumberFormat="1" applyFont="1" applyBorder="1"/>
    <xf numFmtId="0" fontId="0" fillId="0" borderId="9" xfId="0" applyBorder="1"/>
    <xf numFmtId="166" fontId="17" fillId="0" borderId="9" xfId="0" applyNumberFormat="1" applyFont="1" applyFill="1" applyBorder="1"/>
    <xf numFmtId="165" fontId="4" fillId="0" borderId="9" xfId="0" applyNumberFormat="1" applyFont="1" applyFill="1" applyBorder="1" applyAlignment="1">
      <alignment horizontal="center"/>
    </xf>
    <xf numFmtId="3" fontId="17" fillId="0" borderId="9" xfId="0" applyNumberFormat="1" applyFont="1" applyFill="1" applyBorder="1" applyAlignment="1"/>
    <xf numFmtId="49" fontId="1" fillId="2" borderId="4" xfId="0" applyNumberFormat="1" applyFont="1" applyFill="1" applyBorder="1"/>
    <xf numFmtId="49" fontId="1" fillId="2" borderId="16" xfId="0" applyNumberFormat="1" applyFont="1" applyFill="1" applyBorder="1"/>
    <xf numFmtId="49" fontId="1" fillId="2" borderId="16" xfId="0" applyNumberFormat="1" applyFont="1" applyFill="1" applyBorder="1" applyAlignment="1"/>
    <xf numFmtId="0" fontId="5" fillId="2" borderId="16" xfId="0" applyFont="1" applyFill="1" applyBorder="1" applyAlignment="1">
      <alignment horizontal="left"/>
    </xf>
    <xf numFmtId="0" fontId="5" fillId="2" borderId="8" xfId="0" applyFont="1" applyFill="1" applyBorder="1" applyAlignment="1">
      <alignment horizontal="left"/>
    </xf>
    <xf numFmtId="49" fontId="1" fillId="2" borderId="1" xfId="0" applyNumberFormat="1" applyFont="1" applyFill="1" applyBorder="1"/>
    <xf numFmtId="166" fontId="4" fillId="0" borderId="1" xfId="0" applyNumberFormat="1" applyFont="1" applyFill="1" applyBorder="1"/>
    <xf numFmtId="164" fontId="4" fillId="0" borderId="1" xfId="0" applyNumberFormat="1" applyFont="1" applyFill="1" applyBorder="1" applyAlignment="1"/>
    <xf numFmtId="3" fontId="4" fillId="0" borderId="1" xfId="0" applyNumberFormat="1" applyFont="1" applyFill="1" applyBorder="1" applyAlignment="1"/>
    <xf numFmtId="164" fontId="4" fillId="0" borderId="1" xfId="0" applyNumberFormat="1" applyFont="1" applyFill="1" applyBorder="1"/>
    <xf numFmtId="3" fontId="4" fillId="0" borderId="1" xfId="0" applyNumberFormat="1" applyFont="1" applyFill="1" applyBorder="1"/>
    <xf numFmtId="49" fontId="1" fillId="0" borderId="4" xfId="0" applyNumberFormat="1" applyFont="1" applyBorder="1" applyAlignment="1">
      <alignment vertical="center"/>
    </xf>
    <xf numFmtId="164" fontId="17" fillId="0" borderId="1" xfId="0" applyNumberFormat="1" applyFont="1" applyFill="1" applyBorder="1"/>
    <xf numFmtId="3" fontId="20" fillId="0" borderId="1" xfId="0" applyNumberFormat="1" applyFont="1" applyFill="1" applyBorder="1" applyAlignment="1">
      <alignment wrapText="1"/>
    </xf>
    <xf numFmtId="3" fontId="20" fillId="0" borderId="1" xfId="0" applyNumberFormat="1" applyFont="1" applyFill="1" applyBorder="1" applyAlignment="1">
      <alignment horizontal="right" wrapText="1"/>
    </xf>
    <xf numFmtId="49" fontId="1" fillId="7" borderId="0" xfId="0" applyNumberFormat="1" applyFont="1" applyFill="1" applyBorder="1" applyAlignment="1">
      <alignment vertical="center"/>
    </xf>
    <xf numFmtId="166" fontId="1" fillId="7" borderId="1" xfId="0" applyNumberFormat="1" applyFont="1" applyFill="1" applyBorder="1"/>
    <xf numFmtId="164" fontId="1" fillId="7" borderId="1" xfId="0" applyNumberFormat="1" applyFont="1" applyFill="1" applyBorder="1"/>
    <xf numFmtId="165" fontId="1" fillId="7" borderId="1" xfId="0" applyNumberFormat="1" applyFont="1" applyFill="1" applyBorder="1" applyAlignment="1">
      <alignment horizontal="center"/>
    </xf>
    <xf numFmtId="3" fontId="1" fillId="7" borderId="1" xfId="0" applyNumberFormat="1" applyFont="1" applyFill="1" applyBorder="1"/>
    <xf numFmtId="3" fontId="19" fillId="7" borderId="1" xfId="0" applyNumberFormat="1" applyFont="1" applyFill="1" applyBorder="1" applyAlignment="1">
      <alignment wrapText="1"/>
    </xf>
    <xf numFmtId="3" fontId="19" fillId="7" borderId="1" xfId="0" applyNumberFormat="1" applyFont="1" applyFill="1" applyBorder="1" applyAlignment="1">
      <alignment horizontal="right" wrapText="1"/>
    </xf>
    <xf numFmtId="0" fontId="0" fillId="7" borderId="1" xfId="0" applyFill="1" applyBorder="1" applyAlignment="1">
      <alignment vertical="center"/>
    </xf>
    <xf numFmtId="164" fontId="17" fillId="7" borderId="1" xfId="0" applyNumberFormat="1" applyFont="1" applyFill="1" applyBorder="1" applyAlignment="1"/>
    <xf numFmtId="166" fontId="17" fillId="7" borderId="1" xfId="0" applyNumberFormat="1" applyFont="1" applyFill="1" applyBorder="1"/>
    <xf numFmtId="3" fontId="17" fillId="7" borderId="1" xfId="0" applyNumberFormat="1" applyFont="1" applyFill="1" applyBorder="1"/>
    <xf numFmtId="3" fontId="17" fillId="7" borderId="1" xfId="0" applyNumberFormat="1" applyFont="1" applyFill="1" applyBorder="1" applyAlignment="1"/>
    <xf numFmtId="49" fontId="1" fillId="7" borderId="1" xfId="0" applyNumberFormat="1" applyFont="1" applyFill="1" applyBorder="1"/>
    <xf numFmtId="0" fontId="0" fillId="3" borderId="1" xfId="0" applyFill="1" applyBorder="1"/>
    <xf numFmtId="166" fontId="17" fillId="3" borderId="1" xfId="0" applyNumberFormat="1" applyFont="1" applyFill="1" applyBorder="1"/>
    <xf numFmtId="164" fontId="17" fillId="3" borderId="1" xfId="0" applyNumberFormat="1" applyFont="1" applyFill="1" applyBorder="1" applyAlignment="1"/>
    <xf numFmtId="3" fontId="17" fillId="3" borderId="1" xfId="0" applyNumberFormat="1" applyFont="1" applyFill="1" applyBorder="1"/>
    <xf numFmtId="3" fontId="17" fillId="3" borderId="1" xfId="0" applyNumberFormat="1" applyFont="1" applyFill="1" applyBorder="1" applyAlignment="1"/>
    <xf numFmtId="49" fontId="8" fillId="0" borderId="0" xfId="0" applyNumberFormat="1" applyFont="1" applyFill="1" applyBorder="1"/>
    <xf numFmtId="49" fontId="4" fillId="0" borderId="0" xfId="0" applyNumberFormat="1" applyFont="1" applyBorder="1"/>
    <xf numFmtId="164" fontId="1" fillId="8" borderId="1" xfId="0" applyNumberFormat="1" applyFont="1" applyFill="1" applyBorder="1"/>
    <xf numFmtId="166" fontId="17" fillId="8" borderId="1" xfId="0" applyNumberFormat="1" applyFont="1" applyFill="1" applyBorder="1"/>
    <xf numFmtId="164" fontId="17" fillId="8" borderId="1" xfId="0" applyNumberFormat="1" applyFont="1" applyFill="1" applyBorder="1" applyAlignment="1"/>
    <xf numFmtId="3" fontId="17" fillId="8" borderId="1" xfId="0" applyNumberFormat="1" applyFont="1" applyFill="1" applyBorder="1"/>
    <xf numFmtId="3" fontId="17" fillId="8" borderId="1" xfId="0" applyNumberFormat="1" applyFont="1" applyFill="1" applyBorder="1" applyAlignment="1"/>
    <xf numFmtId="0" fontId="0" fillId="0" borderId="12" xfId="0" applyBorder="1"/>
    <xf numFmtId="0" fontId="0" fillId="0" borderId="14" xfId="0" applyBorder="1"/>
    <xf numFmtId="0" fontId="0" fillId="0" borderId="15" xfId="0" applyBorder="1"/>
    <xf numFmtId="164" fontId="1" fillId="0" borderId="0" xfId="0" applyNumberFormat="1" applyFont="1" applyFill="1" applyBorder="1"/>
    <xf numFmtId="49" fontId="4" fillId="0" borderId="4" xfId="0" applyNumberFormat="1" applyFont="1" applyBorder="1"/>
    <xf numFmtId="0" fontId="9" fillId="0" borderId="0" xfId="0" applyFont="1"/>
    <xf numFmtId="0" fontId="0" fillId="9" borderId="0" xfId="0" applyFill="1"/>
    <xf numFmtId="0" fontId="23" fillId="9" borderId="0" xfId="0" applyFont="1" applyFill="1" applyAlignment="1">
      <alignment horizontal="right"/>
    </xf>
    <xf numFmtId="166" fontId="17" fillId="9" borderId="0" xfId="0" applyNumberFormat="1" applyFont="1" applyFill="1" applyBorder="1"/>
    <xf numFmtId="164" fontId="17" fillId="9" borderId="0" xfId="0" applyNumberFormat="1" applyFont="1" applyFill="1" applyBorder="1" applyAlignment="1"/>
    <xf numFmtId="3" fontId="17" fillId="9" borderId="0" xfId="0" applyNumberFormat="1" applyFont="1" applyFill="1" applyBorder="1"/>
    <xf numFmtId="3" fontId="17" fillId="9" borderId="0" xfId="0" applyNumberFormat="1" applyFont="1" applyFill="1" applyBorder="1" applyAlignment="1"/>
    <xf numFmtId="164" fontId="4" fillId="0" borderId="9" xfId="0" applyNumberFormat="1" applyFont="1" applyFill="1" applyBorder="1" applyAlignment="1"/>
    <xf numFmtId="49" fontId="1" fillId="7" borderId="4" xfId="0" applyNumberFormat="1" applyFont="1" applyFill="1" applyBorder="1" applyAlignment="1">
      <alignment vertical="center"/>
    </xf>
    <xf numFmtId="49" fontId="1" fillId="7" borderId="8" xfId="0" applyNumberFormat="1" applyFont="1" applyFill="1" applyBorder="1" applyAlignment="1">
      <alignment vertical="center"/>
    </xf>
    <xf numFmtId="49" fontId="1" fillId="0" borderId="4" xfId="0" applyNumberFormat="1" applyFont="1" applyFill="1" applyBorder="1" applyAlignment="1">
      <alignment vertical="center"/>
    </xf>
    <xf numFmtId="49" fontId="1" fillId="0" borderId="8" xfId="0" applyNumberFormat="1" applyFont="1" applyFill="1" applyBorder="1" applyAlignment="1">
      <alignment vertical="center"/>
    </xf>
    <xf numFmtId="3" fontId="0" fillId="0" borderId="0" xfId="0" applyNumberFormat="1" applyAlignment="1">
      <alignment vertical="center"/>
    </xf>
    <xf numFmtId="166" fontId="1" fillId="0" borderId="1" xfId="0" applyNumberFormat="1" applyFont="1" applyFill="1" applyBorder="1"/>
    <xf numFmtId="3" fontId="25" fillId="0" borderId="0" xfId="0" applyNumberFormat="1" applyFont="1"/>
    <xf numFmtId="0" fontId="25" fillId="0" borderId="0" xfId="0" applyFont="1" applyAlignment="1">
      <alignment vertical="center"/>
    </xf>
    <xf numFmtId="0" fontId="25" fillId="0" borderId="0" xfId="0" applyFont="1"/>
    <xf numFmtId="3" fontId="25" fillId="0" borderId="0" xfId="0" applyNumberFormat="1" applyFont="1" applyAlignment="1">
      <alignment vertical="center"/>
    </xf>
    <xf numFmtId="0" fontId="0" fillId="0" borderId="0" xfId="0" applyFill="1" applyAlignment="1">
      <alignment vertical="center"/>
    </xf>
    <xf numFmtId="0" fontId="9" fillId="0" borderId="0" xfId="0" applyFont="1"/>
    <xf numFmtId="3" fontId="25" fillId="0" borderId="0" xfId="0" applyNumberFormat="1" applyFont="1" applyFill="1"/>
    <xf numFmtId="3" fontId="9" fillId="0" borderId="0" xfId="0" applyNumberFormat="1" applyFont="1"/>
    <xf numFmtId="166" fontId="1" fillId="9" borderId="0" xfId="0" applyNumberFormat="1" applyFont="1" applyFill="1" applyBorder="1"/>
    <xf numFmtId="49" fontId="4" fillId="0" borderId="0" xfId="0" applyNumberFormat="1" applyFont="1" applyBorder="1" applyAlignment="1">
      <alignment vertical="center"/>
    </xf>
    <xf numFmtId="0" fontId="0" fillId="0" borderId="1" xfId="0" applyFill="1" applyBorder="1"/>
    <xf numFmtId="49" fontId="1" fillId="0" borderId="1" xfId="0" applyNumberFormat="1" applyFont="1" applyFill="1" applyBorder="1" applyAlignment="1">
      <alignment vertical="center" wrapText="1"/>
    </xf>
    <xf numFmtId="0" fontId="26" fillId="0" borderId="0" xfId="0" applyFont="1"/>
    <xf numFmtId="0" fontId="27" fillId="0" borderId="0" xfId="0" applyFont="1"/>
    <xf numFmtId="166" fontId="5" fillId="0" borderId="1" xfId="0" applyNumberFormat="1" applyFont="1" applyFill="1" applyBorder="1"/>
    <xf numFmtId="0" fontId="9" fillId="0" borderId="0" xfId="0" applyFont="1" applyFill="1"/>
    <xf numFmtId="0" fontId="0" fillId="0" borderId="0" xfId="0" applyProtection="1">
      <protection locked="0"/>
    </xf>
    <xf numFmtId="0" fontId="0" fillId="0" borderId="0" xfId="0" applyAlignment="1" applyProtection="1">
      <protection locked="0"/>
    </xf>
    <xf numFmtId="165" fontId="12" fillId="0" borderId="0" xfId="0" applyNumberFormat="1" applyFont="1" applyAlignment="1" applyProtection="1">
      <alignment horizontal="center"/>
      <protection locked="0"/>
    </xf>
    <xf numFmtId="3" fontId="0" fillId="0" borderId="0" xfId="0" applyNumberFormat="1" applyAlignment="1" applyProtection="1">
      <protection locked="0"/>
    </xf>
    <xf numFmtId="49" fontId="1" fillId="0" borderId="0" xfId="0" applyNumberFormat="1" applyFont="1" applyAlignment="1" applyProtection="1">
      <alignment vertical="center"/>
      <protection locked="0"/>
    </xf>
    <xf numFmtId="49" fontId="1" fillId="0" borderId="10" xfId="0" applyNumberFormat="1" applyFont="1" applyBorder="1" applyAlignment="1" applyProtection="1">
      <alignment vertical="center"/>
      <protection locked="0"/>
    </xf>
    <xf numFmtId="0" fontId="5" fillId="3" borderId="10"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wrapText="1"/>
      <protection locked="0"/>
    </xf>
    <xf numFmtId="49" fontId="18" fillId="3" borderId="2" xfId="0" applyNumberFormat="1" applyFont="1" applyFill="1" applyBorder="1" applyAlignment="1" applyProtection="1">
      <alignment horizontal="center"/>
      <protection locked="0"/>
    </xf>
    <xf numFmtId="49" fontId="18" fillId="3" borderId="1" xfId="0" applyNumberFormat="1" applyFont="1" applyFill="1" applyBorder="1" applyAlignment="1" applyProtection="1">
      <alignment horizontal="center"/>
      <protection locked="0"/>
    </xf>
    <xf numFmtId="49" fontId="18" fillId="3" borderId="1" xfId="0" applyNumberFormat="1" applyFont="1" applyFill="1" applyBorder="1" applyAlignment="1" applyProtection="1">
      <alignment horizontal="left"/>
      <protection locked="0"/>
    </xf>
    <xf numFmtId="165" fontId="1" fillId="3" borderId="1" xfId="0" applyNumberFormat="1" applyFont="1" applyFill="1" applyBorder="1" applyAlignment="1" applyProtection="1">
      <alignment horizontal="center"/>
      <protection locked="0"/>
    </xf>
    <xf numFmtId="3" fontId="18" fillId="3" borderId="1" xfId="0" applyNumberFormat="1" applyFont="1" applyFill="1" applyBorder="1" applyAlignment="1" applyProtection="1">
      <protection locked="0"/>
    </xf>
    <xf numFmtId="3" fontId="0" fillId="3" borderId="1" xfId="0" applyNumberFormat="1" applyFill="1" applyBorder="1" applyAlignment="1" applyProtection="1">
      <protection locked="0"/>
    </xf>
    <xf numFmtId="49" fontId="1" fillId="0" borderId="12" xfId="0" applyNumberFormat="1" applyFont="1" applyBorder="1" applyAlignment="1" applyProtection="1">
      <alignment vertical="center"/>
      <protection locked="0"/>
    </xf>
    <xf numFmtId="49" fontId="3" fillId="3" borderId="12" xfId="0" applyNumberFormat="1" applyFont="1" applyFill="1" applyBorder="1" applyAlignment="1" applyProtection="1">
      <alignment horizontal="center" vertical="center"/>
      <protection locked="0"/>
    </xf>
    <xf numFmtId="49" fontId="3" fillId="3" borderId="0" xfId="0" applyNumberFormat="1" applyFont="1" applyFill="1" applyBorder="1" applyAlignment="1" applyProtection="1">
      <alignment horizontal="center" vertical="center"/>
      <protection locked="0"/>
    </xf>
    <xf numFmtId="3" fontId="18" fillId="3" borderId="1" xfId="0" applyNumberFormat="1" applyFont="1" applyFill="1" applyBorder="1" applyAlignment="1" applyProtection="1">
      <alignment horizontal="center" vertical="top"/>
      <protection locked="0"/>
    </xf>
    <xf numFmtId="164" fontId="18" fillId="3" borderId="1" xfId="0" applyNumberFormat="1" applyFont="1" applyFill="1" applyBorder="1" applyProtection="1">
      <protection locked="0"/>
    </xf>
    <xf numFmtId="49" fontId="1" fillId="0" borderId="14" xfId="0" applyNumberFormat="1" applyFont="1" applyBorder="1" applyAlignment="1" applyProtection="1">
      <alignment vertical="center"/>
      <protection locked="0"/>
    </xf>
    <xf numFmtId="49" fontId="21" fillId="3" borderId="4" xfId="0" applyNumberFormat="1" applyFont="1" applyFill="1" applyBorder="1" applyAlignment="1" applyProtection="1">
      <alignment horizontal="left" vertical="center"/>
      <protection locked="0"/>
    </xf>
    <xf numFmtId="49" fontId="21" fillId="3" borderId="16" xfId="0" applyNumberFormat="1" applyFont="1" applyFill="1" applyBorder="1" applyAlignment="1" applyProtection="1">
      <alignment horizontal="left" vertical="center"/>
      <protection locked="0"/>
    </xf>
    <xf numFmtId="49" fontId="22" fillId="3" borderId="4" xfId="0" applyNumberFormat="1" applyFont="1" applyFill="1" applyBorder="1" applyAlignment="1" applyProtection="1">
      <alignment horizontal="left" vertical="center"/>
      <protection locked="0"/>
    </xf>
    <xf numFmtId="166" fontId="18" fillId="3" borderId="9" xfId="0" applyNumberFormat="1" applyFont="1" applyFill="1" applyBorder="1" applyProtection="1">
      <protection locked="0"/>
    </xf>
    <xf numFmtId="166" fontId="18" fillId="3" borderId="1" xfId="0" applyNumberFormat="1" applyFont="1" applyFill="1" applyBorder="1" applyProtection="1">
      <protection locked="0"/>
    </xf>
    <xf numFmtId="164" fontId="1" fillId="3" borderId="1" xfId="0" applyNumberFormat="1" applyFont="1" applyFill="1" applyBorder="1" applyAlignment="1" applyProtection="1">
      <alignment horizontal="center"/>
      <protection locked="0"/>
    </xf>
    <xf numFmtId="166" fontId="8" fillId="0" borderId="1" xfId="0" applyNumberFormat="1" applyFont="1" applyFill="1" applyBorder="1"/>
    <xf numFmtId="164" fontId="8" fillId="0" borderId="1" xfId="0" applyNumberFormat="1" applyFont="1" applyFill="1" applyBorder="1" applyAlignment="1"/>
    <xf numFmtId="3" fontId="8" fillId="0" borderId="1" xfId="0" applyNumberFormat="1" applyFont="1" applyFill="1" applyBorder="1"/>
    <xf numFmtId="3" fontId="8" fillId="0" borderId="1" xfId="0" applyNumberFormat="1" applyFont="1" applyFill="1" applyBorder="1" applyAlignment="1"/>
    <xf numFmtId="167" fontId="24" fillId="5" borderId="0" xfId="0" applyNumberFormat="1" applyFont="1" applyFill="1" applyAlignment="1" applyProtection="1">
      <protection locked="0"/>
    </xf>
    <xf numFmtId="166" fontId="29" fillId="3" borderId="17" xfId="0" applyNumberFormat="1" applyFont="1" applyFill="1" applyBorder="1" applyAlignment="1" applyProtection="1">
      <alignment wrapText="1"/>
      <protection locked="0"/>
    </xf>
    <xf numFmtId="49" fontId="12" fillId="0" borderId="1" xfId="0" applyNumberFormat="1" applyFont="1" applyBorder="1" applyAlignment="1">
      <alignment horizontal="left"/>
    </xf>
    <xf numFmtId="0" fontId="0" fillId="0" borderId="1" xfId="0" applyBorder="1" applyAlignment="1">
      <alignment wrapText="1"/>
    </xf>
    <xf numFmtId="0" fontId="8" fillId="0" borderId="1" xfId="0" applyFont="1" applyBorder="1" applyAlignment="1">
      <alignment wrapText="1"/>
    </xf>
    <xf numFmtId="49" fontId="28" fillId="0" borderId="1" xfId="0" applyNumberFormat="1" applyFont="1" applyFill="1" applyBorder="1"/>
    <xf numFmtId="49" fontId="30" fillId="0" borderId="1" xfId="0" applyNumberFormat="1" applyFont="1" applyFill="1" applyBorder="1"/>
    <xf numFmtId="166" fontId="28" fillId="0" borderId="1" xfId="0" applyNumberFormat="1" applyFont="1" applyFill="1" applyBorder="1"/>
    <xf numFmtId="164" fontId="28" fillId="0" borderId="1" xfId="0" applyNumberFormat="1" applyFont="1" applyFill="1" applyBorder="1" applyAlignment="1"/>
    <xf numFmtId="166" fontId="8" fillId="0" borderId="1" xfId="0" applyNumberFormat="1" applyFont="1" applyFill="1" applyBorder="1" applyAlignment="1">
      <alignment horizontal="center" vertical="center"/>
    </xf>
    <xf numFmtId="164" fontId="31" fillId="7" borderId="1" xfId="0" applyNumberFormat="1" applyFont="1" applyFill="1" applyBorder="1"/>
    <xf numFmtId="166" fontId="8" fillId="5" borderId="1" xfId="0" applyNumberFormat="1" applyFont="1" applyFill="1" applyBorder="1" applyAlignment="1">
      <alignment horizontal="center" vertical="center" wrapText="1"/>
    </xf>
    <xf numFmtId="166" fontId="8" fillId="5" borderId="1" xfId="0" applyNumberFormat="1" applyFont="1" applyFill="1" applyBorder="1" applyAlignment="1">
      <alignment horizontal="center" wrapText="1"/>
    </xf>
    <xf numFmtId="166" fontId="29" fillId="5" borderId="1" xfId="0" applyNumberFormat="1" applyFont="1" applyFill="1" applyBorder="1" applyAlignment="1">
      <alignment wrapText="1"/>
    </xf>
    <xf numFmtId="0" fontId="8" fillId="5" borderId="1" xfId="0" applyFont="1" applyFill="1" applyBorder="1" applyAlignment="1">
      <alignment wrapText="1"/>
    </xf>
    <xf numFmtId="0" fontId="8" fillId="5" borderId="0" xfId="0" applyFont="1" applyFill="1" applyBorder="1" applyAlignment="1">
      <alignment vertical="center" wrapText="1"/>
    </xf>
    <xf numFmtId="49" fontId="12" fillId="0" borderId="1" xfId="0" applyNumberFormat="1" applyFont="1" applyFill="1" applyBorder="1"/>
    <xf numFmtId="0" fontId="8" fillId="5" borderId="1" xfId="0" applyFont="1" applyFill="1" applyBorder="1" applyAlignment="1">
      <alignment vertical="center" wrapText="1"/>
    </xf>
    <xf numFmtId="0" fontId="15" fillId="0" borderId="1" xfId="0" applyFont="1" applyBorder="1" applyAlignment="1">
      <alignment wrapText="1"/>
    </xf>
    <xf numFmtId="49" fontId="3" fillId="3" borderId="0" xfId="0" applyNumberFormat="1" applyFont="1" applyFill="1" applyAlignment="1">
      <alignment horizontal="center" vertical="center"/>
    </xf>
    <xf numFmtId="0" fontId="12" fillId="0" borderId="1" xfId="0" applyFont="1" applyFill="1" applyBorder="1" applyAlignment="1">
      <alignment horizontal="center" vertical="center" wrapText="1"/>
    </xf>
    <xf numFmtId="0" fontId="7"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49" fontId="4" fillId="0" borderId="1" xfId="0" applyNumberFormat="1" applyFont="1" applyBorder="1" applyAlignment="1">
      <alignment horizontal="left" wrapText="1"/>
    </xf>
    <xf numFmtId="49" fontId="22" fillId="3" borderId="4" xfId="0" applyNumberFormat="1" applyFont="1" applyFill="1" applyBorder="1" applyAlignment="1">
      <alignment horizontal="left" vertical="center"/>
    </xf>
    <xf numFmtId="49" fontId="22" fillId="3" borderId="16" xfId="0" applyNumberFormat="1" applyFont="1" applyFill="1" applyBorder="1" applyAlignment="1">
      <alignment horizontal="left" vertical="center"/>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usernames" Target="revisions/userNames.xml"/><Relationship Id="rId8" Type="http://schemas.openxmlformats.org/officeDocument/2006/relationships/revisionHeaders" Target="revisions/revisionHeaders.xml"/><Relationship Id="rId1" Type="http://schemas.openxmlformats.org/officeDocument/2006/relationships/worksheet" Target="worksheets/sheet1.xml"/><Relationship Id="rId2" Type="http://schemas.openxmlformats.org/officeDocument/2006/relationships/worksheet" Target="worksheets/sheet2.xml"/></Relationships>
</file>

<file path=xl/revisions/_rels/revisionHeaders.xml.rels><?xml version="1.0" encoding="UTF-8" standalone="yes"?>
<Relationships xmlns="http://schemas.openxmlformats.org/package/2006/relationships"><Relationship Id="rId62" Type="http://schemas.openxmlformats.org/officeDocument/2006/relationships/revisionLog" Target="NULL"/><Relationship Id="rId63" Type="http://schemas.openxmlformats.org/officeDocument/2006/relationships/revisionLog" Target="NULL"/><Relationship Id="rId64" Type="http://schemas.openxmlformats.org/officeDocument/2006/relationships/revisionLog" Target="NULL"/><Relationship Id="rId65" Type="http://schemas.openxmlformats.org/officeDocument/2006/relationships/revisionLog" Target="NULL"/><Relationship Id="rId66" Type="http://schemas.openxmlformats.org/officeDocument/2006/relationships/revisionLog" Target="NULL"/><Relationship Id="rId67" Type="http://schemas.openxmlformats.org/officeDocument/2006/relationships/revisionLog" Target="revisionLog14.xml"/><Relationship Id="rId68" Type="http://schemas.openxmlformats.org/officeDocument/2006/relationships/revisionLog" Target="revisionLog1.xml"/><Relationship Id="rId70" Type="http://schemas.openxmlformats.org/officeDocument/2006/relationships/revisionLog" Target="revisionLog3.xml"/><Relationship Id="rId71" Type="http://schemas.openxmlformats.org/officeDocument/2006/relationships/revisionLog" Target="revisionLog4.xml"/><Relationship Id="rId72" Type="http://schemas.openxmlformats.org/officeDocument/2006/relationships/revisionLog" Target="revisionLog5.xml"/><Relationship Id="rId73" Type="http://schemas.openxmlformats.org/officeDocument/2006/relationships/revisionLog" Target="revisionLog6.xml"/><Relationship Id="rId74" Type="http://schemas.openxmlformats.org/officeDocument/2006/relationships/revisionLog" Target="revisionLog7.xml"/><Relationship Id="rId75" Type="http://schemas.openxmlformats.org/officeDocument/2006/relationships/revisionLog" Target="revisionLog8.xml"/><Relationship Id="rId69" Type="http://schemas.openxmlformats.org/officeDocument/2006/relationships/revisionLog" Target="revisionLog2.xml"/><Relationship Id="rId76"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32BD547-701F-EA40-90E6-FADCA7C79B08}" diskRevisions="1" revisionId="2481" version="2">
  <header guid="{E256D301-F68E-462B-BAB8-8B12B4DDA234}" dateTime="2016-05-22T21:08:16" maxSheetId="3" userName="Betsy" r:id="rId62">
    <sheetIdMap count="2">
      <sheetId val="1"/>
      <sheetId val="2"/>
    </sheetIdMap>
  </header>
  <header guid="{F73865E0-213C-4270-9C25-C81CC2708BCC}" dateTime="2016-05-22T21:39:39" maxSheetId="3" userName="Betsy" r:id="rId63" minRId="2330" maxRId="2342">
    <sheetIdMap count="2">
      <sheetId val="1"/>
      <sheetId val="2"/>
    </sheetIdMap>
  </header>
  <header guid="{8B13DBEA-9F73-45B3-A132-02BB530438BE}" dateTime="2016-05-23T10:59:47" maxSheetId="3" userName="Betsy" r:id="rId64" minRId="2343" maxRId="2359">
    <sheetIdMap count="2">
      <sheetId val="1"/>
      <sheetId val="2"/>
    </sheetIdMap>
  </header>
  <header guid="{EBF91CBF-86C6-40CC-A382-022B8B8D736F}" dateTime="2016-05-23T11:06:45" maxSheetId="3" userName="Betsy" r:id="rId65" minRId="2360" maxRId="2361">
    <sheetIdMap count="2">
      <sheetId val="1"/>
      <sheetId val="2"/>
    </sheetIdMap>
  </header>
  <header guid="{8ECCA329-1EE8-4D4F-AC76-D348B2A00E10}" dateTime="2016-05-23T11:24:53" maxSheetId="3" userName="Betsy" r:id="rId66" minRId="2362" maxRId="2364">
    <sheetIdMap count="2">
      <sheetId val="1"/>
      <sheetId val="2"/>
    </sheetIdMap>
  </header>
  <header guid="{BD3F0854-118F-4DAA-A81E-638C9AB8C117}" dateTime="2016-06-14T10:02:58" maxSheetId="3" userName="Khanna, Meghna" r:id="rId67" minRId="2365" maxRId="2468">
    <sheetIdMap count="2">
      <sheetId val="1"/>
      <sheetId val="2"/>
    </sheetIdMap>
  </header>
  <header guid="{1ED3E2CE-AFED-4D85-A59D-D53A883616D3}" dateTime="2016-06-14T10:03:51" maxSheetId="3" userName="Khanna, Meghna" r:id="rId68" minRId="2471">
    <sheetIdMap count="2">
      <sheetId val="1"/>
      <sheetId val="2"/>
    </sheetIdMap>
  </header>
  <header guid="{629C4852-B34E-4F06-94FE-CF6F27EC679D}" dateTime="2016-06-14T10:04:27" maxSheetId="3" userName="Khanna, Meghna" r:id="rId69" minRId="2473" maxRId="2480">
    <sheetIdMap count="2">
      <sheetId val="1"/>
      <sheetId val="2"/>
    </sheetIdMap>
  </header>
  <header guid="{772D0328-D360-4634-B4EA-304F7FF68ADC}" dateTime="2016-06-14T10:07:09" maxSheetId="3" userName="Khanna, Meghna" r:id="rId70">
    <sheetIdMap count="2">
      <sheetId val="1"/>
      <sheetId val="2"/>
    </sheetIdMap>
  </header>
  <header guid="{B07F1099-59B6-47EB-953D-89DD4FDAAA79}" dateTime="2016-06-14T18:55:05" maxSheetId="3" userName="Betsy" r:id="rId71">
    <sheetIdMap count="2">
      <sheetId val="1"/>
      <sheetId val="2"/>
    </sheetIdMap>
  </header>
  <header guid="{7791887E-850F-49B1-91ED-DE6447663FEA}" dateTime="2016-06-14T19:38:07" maxSheetId="3" userName="Betsy" r:id="rId72">
    <sheetIdMap count="2">
      <sheetId val="1"/>
      <sheetId val="2"/>
    </sheetIdMap>
  </header>
  <header guid="{8FC95D8D-2FA3-4B1F-989B-80A5EE286596}" dateTime="2016-06-14T19:46:45" maxSheetId="3" userName="Betsy" r:id="rId73" minRId="2481">
    <sheetIdMap count="2">
      <sheetId val="1"/>
      <sheetId val="2"/>
    </sheetIdMap>
  </header>
  <header guid="{34F6FD22-B74D-4D9A-8AF8-C6B1742F4BDA}" dateTime="2016-06-14T19:47:01" maxSheetId="3" userName="Betsy" r:id="rId74">
    <sheetIdMap count="2">
      <sheetId val="1"/>
      <sheetId val="2"/>
    </sheetIdMap>
  </header>
  <header guid="{650BE1D5-9484-4782-8DD5-BC0AFB550453}" dateTime="2016-06-14T19:48:14" maxSheetId="3" userName="Betsy" r:id="rId75">
    <sheetIdMap count="2">
      <sheetId val="1"/>
      <sheetId val="2"/>
    </sheetIdMap>
  </header>
  <header guid="{C32BD547-701F-EA40-90E6-FADCA7C79B08}" dateTime="2016-06-15T11:48:34" maxSheetId="3" userName="lauren De Valencia" r:id="rId76">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m rId="2471" sheetId="2" source="R172" destination="R170" sourceSheetId="2"/>
  <rcv guid="{5B0B98F3-D32A-4358-8984-44A92EF95A2C}" action="delete"/>
  <rdn rId="0" localSheetId="2" customView="1" name="Z_5B0B98F3_D32A_4358_8984_44A92EF95A2C_.wvu.PrintTitles" hidden="1" oldHidden="1">
    <formula>DRAFT!$2:$3</formula>
    <oldFormula>DRAFT!$2:$3</oldFormula>
  </rdn>
  <rcv guid="{5B0B98F3-D32A-4358-8984-44A92EF95A2C}"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5" sId="2" numFmtId="11">
    <oc r="L11">
      <v>350</v>
    </oc>
    <nc r="L11">
      <v>850</v>
    </nc>
  </rcc>
  <rcc rId="2366" sId="2" numFmtId="11">
    <oc r="L12">
      <v>400</v>
    </oc>
    <nc r="L12">
      <v>350</v>
    </nc>
  </rcc>
  <rcc rId="2367" sId="2" numFmtId="4">
    <oc r="N51">
      <v>325</v>
    </oc>
    <nc r="N51">
      <v>425</v>
    </nc>
  </rcc>
  <rcc rId="2368" sId="2">
    <oc r="O51">
      <v>375</v>
    </oc>
    <nc r="O51">
      <f>425+50</f>
    </nc>
  </rcc>
  <rcc rId="2369" sId="2" numFmtId="4">
    <oc r="P51">
      <v>425</v>
    </oc>
    <nc r="P51">
      <f>475+50</f>
    </nc>
  </rcc>
  <rcc rId="2370" sId="2">
    <oc r="Q51">
      <f>425+50</f>
    </oc>
    <nc r="Q51">
      <f>525+50</f>
    </nc>
  </rcc>
  <rcc rId="2371" sId="2" numFmtId="4">
    <oc r="H51">
      <v>15275</v>
    </oc>
    <nc r="H51">
      <f>L51*N51</f>
    </nc>
  </rcc>
  <rcc rId="2372" sId="2" numFmtId="4">
    <oc r="I51">
      <v>17625</v>
    </oc>
    <nc r="I51">
      <f>L51*O51</f>
    </nc>
  </rcc>
  <rcc rId="2373" sId="2" numFmtId="4">
    <oc r="J51">
      <v>19975</v>
    </oc>
    <nc r="J51">
      <f>L51*P51</f>
    </nc>
  </rcc>
  <rcc rId="2374" sId="2" numFmtId="4">
    <oc r="L83">
      <v>47</v>
    </oc>
    <nc r="L83">
      <v>50</v>
    </nc>
  </rcc>
  <rcc rId="2375" sId="2" numFmtId="4">
    <nc r="N94">
      <v>900</v>
    </nc>
  </rcc>
  <rcc rId="2376" sId="2" numFmtId="4">
    <nc r="O94">
      <v>1200</v>
    </nc>
  </rcc>
  <rcc rId="2377" sId="2" numFmtId="4">
    <nc r="P94">
      <v>1500</v>
    </nc>
  </rcc>
  <rcc rId="2378" sId="2" numFmtId="4">
    <nc r="Q94">
      <v>1800</v>
    </nc>
  </rcc>
  <rcc rId="2379" sId="2">
    <oc r="H94">
      <f>2500+1500+2500+10200+1800</f>
    </oc>
    <nc r="H94">
      <f>7000+10*900</f>
    </nc>
  </rcc>
  <rcc rId="2380" sId="2">
    <oc r="I94">
      <f>2500+1500+2500+10200+1800</f>
    </oc>
    <nc r="I94">
      <f>1200*10+7000</f>
    </nc>
  </rcc>
  <rcc rId="2381" sId="2">
    <oc r="J94">
      <f>2500+1500+2500+10200+1800</f>
    </oc>
    <nc r="J94">
      <f>1500*10+7000</f>
    </nc>
  </rcc>
  <rcc rId="2382" sId="2">
    <oc r="K94">
      <f>2500+1500+2500+10200+1800</f>
    </oc>
    <nc r="K94">
      <f>1800*10+7000</f>
    </nc>
  </rcc>
  <rcc rId="2383" sId="2" numFmtId="4">
    <oc r="H109">
      <v>6981.45</v>
    </oc>
    <nc r="H109">
      <v>10000</v>
    </nc>
  </rcc>
  <rcc rId="2384" sId="2" numFmtId="4">
    <oc r="I109">
      <v>6981.45</v>
    </oc>
    <nc r="I109">
      <v>10000</v>
    </nc>
  </rcc>
  <rcc rId="2385" sId="2" numFmtId="4">
    <oc r="J109">
      <v>6981.45</v>
    </oc>
    <nc r="J109">
      <v>10000</v>
    </nc>
  </rcc>
  <rcc rId="2386" sId="2" numFmtId="4">
    <oc r="K109">
      <v>6981.45</v>
    </oc>
    <nc r="K109">
      <v>10000</v>
    </nc>
  </rcc>
  <rcc rId="2387" sId="2" numFmtId="4">
    <oc r="H119" t="inlineStr">
      <is>
        <t>add in costs</t>
      </is>
    </oc>
    <nc r="H119">
      <v>5000</v>
    </nc>
  </rcc>
  <rcc rId="2388" sId="2" numFmtId="4">
    <oc r="I119" t="inlineStr">
      <is>
        <t>add in costs</t>
      </is>
    </oc>
    <nc r="I119">
      <v>5000</v>
    </nc>
  </rcc>
  <rcc rId="2389" sId="2" numFmtId="4">
    <oc r="J119" t="inlineStr">
      <is>
        <t>add in costs</t>
      </is>
    </oc>
    <nc r="J119">
      <v>5000</v>
    </nc>
  </rcc>
  <rcc rId="2390" sId="2" numFmtId="4">
    <oc r="K119" t="inlineStr">
      <is>
        <t>add in costs</t>
      </is>
    </oc>
    <nc r="K119">
      <v>5000</v>
    </nc>
  </rcc>
  <rcc rId="2391" sId="2">
    <oc r="H126">
      <f>SUM(H122:H125)</f>
    </oc>
    <nc r="H126">
      <f>SUM(H121:H125)</f>
    </nc>
  </rcc>
  <rcc rId="2392" sId="2">
    <oc r="I126">
      <f>SUM(I122:I125)</f>
    </oc>
    <nc r="I126">
      <f>SUM(I121:I125)</f>
    </nc>
  </rcc>
  <rcc rId="2393" sId="2">
    <oc r="J126">
      <f>SUM(J122:J125)</f>
    </oc>
    <nc r="J126">
      <f>SUM(J121:J125)</f>
    </nc>
  </rcc>
  <rcc rId="2394" sId="2">
    <oc r="K126">
      <f>SUM(K122:K125)</f>
    </oc>
    <nc r="K126">
      <f>SUM(K121:K125)</f>
    </nc>
  </rcc>
  <rrc rId="2395" sId="2" ref="A120:XFD120" action="insertRow">
    <undo index="0" exp="area" ref3D="1" dr="$G$1:$G$1048576" dn="Z_5B0B98F3_D32A_4358_8984_44A92EF95A2C_.wvu.Cols" sId="2"/>
  </rrc>
  <rfmt sheetId="2" sqref="F120" start="0" length="0">
    <dxf>
      <fill>
        <patternFill patternType="solid">
          <bgColor theme="7" tint="0.79998168889431442"/>
        </patternFill>
      </fill>
      <alignment vertical="bottom" readingOrder="0"/>
      <border outline="0">
        <left style="thin">
          <color indexed="64"/>
        </left>
        <right style="thin">
          <color indexed="64"/>
        </right>
        <top style="thin">
          <color indexed="64"/>
        </top>
        <bottom style="thin">
          <color indexed="64"/>
        </bottom>
      </border>
    </dxf>
  </rfmt>
  <rfmt sheetId="2" sqref="G120" start="0" length="0">
    <dxf>
      <font>
        <b/>
        <sz val="8"/>
        <color rgb="FF000000"/>
        <name val="Arial"/>
        <scheme val="none"/>
      </font>
      <numFmt numFmtId="164" formatCode="&quot;$&quot;#,##0.00"/>
      <fill>
        <patternFill patternType="solid">
          <bgColor theme="7" tint="0.79998168889431442"/>
        </patternFill>
      </fill>
      <alignment vertical="bottom" wrapText="0" readingOrder="0"/>
      <border outline="0">
        <left style="thin">
          <color indexed="64"/>
        </left>
        <right style="thin">
          <color indexed="64"/>
        </right>
      </border>
    </dxf>
  </rfmt>
  <rfmt sheetId="2" sqref="H120" start="0" length="0">
    <dxf>
      <font>
        <b/>
        <sz val="8"/>
        <color rgb="FF000000"/>
        <name val="Arial"/>
        <scheme val="none"/>
      </font>
      <numFmt numFmtId="164" formatCode="&quot;$&quot;#,##0.00"/>
      <fill>
        <patternFill patternType="solid">
          <bgColor theme="7" tint="0.79998168889431442"/>
        </patternFill>
      </fill>
      <alignment horizontal="general" vertical="bottom" readingOrder="0"/>
      <border outline="0">
        <left style="thin">
          <color indexed="64"/>
        </left>
        <right style="thin">
          <color indexed="64"/>
        </right>
      </border>
    </dxf>
  </rfmt>
  <rfmt sheetId="2" sqref="I120" start="0" length="0">
    <dxf>
      <font>
        <b/>
        <sz val="8"/>
        <color rgb="FF000000"/>
        <name val="Arial"/>
        <scheme val="none"/>
      </font>
      <numFmt numFmtId="164" formatCode="&quot;$&quot;#,##0.00"/>
      <fill>
        <patternFill patternType="solid">
          <bgColor theme="7" tint="0.79998168889431442"/>
        </patternFill>
      </fill>
      <alignment horizontal="general" vertical="bottom" readingOrder="0"/>
      <border outline="0">
        <left style="thin">
          <color indexed="64"/>
        </left>
        <right style="thin">
          <color indexed="64"/>
        </right>
      </border>
    </dxf>
  </rfmt>
  <rfmt sheetId="2" sqref="J120" start="0" length="0">
    <dxf>
      <font>
        <b/>
        <sz val="8"/>
        <color rgb="FF000000"/>
        <name val="Arial"/>
        <scheme val="none"/>
      </font>
      <numFmt numFmtId="164" formatCode="&quot;$&quot;#,##0.00"/>
      <fill>
        <patternFill patternType="solid">
          <bgColor theme="7" tint="0.79998168889431442"/>
        </patternFill>
      </fill>
      <alignment horizontal="general" vertical="bottom" readingOrder="0"/>
      <border outline="0">
        <left style="thin">
          <color indexed="64"/>
        </left>
        <right style="thin">
          <color indexed="64"/>
        </right>
      </border>
    </dxf>
  </rfmt>
  <rfmt sheetId="2" sqref="K120" start="0" length="0">
    <dxf>
      <font>
        <b/>
        <sz val="8"/>
        <color rgb="FF000000"/>
        <name val="Arial"/>
        <scheme val="none"/>
      </font>
      <numFmt numFmtId="164" formatCode="&quot;$&quot;#,##0.00"/>
      <fill>
        <patternFill patternType="solid">
          <bgColor theme="7" tint="0.79998168889431442"/>
        </patternFill>
      </fill>
      <alignment horizontal="general" vertical="bottom" readingOrder="0"/>
      <border outline="0">
        <left style="thin">
          <color indexed="64"/>
        </left>
        <right style="thin">
          <color indexed="64"/>
        </right>
      </border>
    </dxf>
  </rfmt>
  <rfmt sheetId="2" sqref="L120" start="0" length="0">
    <dxf>
      <fill>
        <patternFill patternType="solid">
          <bgColor theme="7" tint="0.79998168889431442"/>
        </patternFill>
      </fill>
      <border outline="0">
        <left style="thin">
          <color indexed="64"/>
        </left>
        <right style="thin">
          <color indexed="64"/>
        </right>
      </border>
    </dxf>
  </rfmt>
  <rfmt sheetId="2" sqref="M120" start="0" length="0">
    <dxf>
      <fill>
        <patternFill patternType="solid">
          <bgColor theme="7" tint="0.79998168889431442"/>
        </patternFill>
      </fill>
      <border outline="0">
        <left style="thin">
          <color indexed="64"/>
        </left>
        <right style="thin">
          <color indexed="64"/>
        </right>
      </border>
    </dxf>
  </rfmt>
  <rfmt sheetId="2" sqref="N120" start="0" length="0">
    <dxf>
      <fill>
        <patternFill patternType="solid">
          <bgColor theme="7" tint="0.79998168889431442"/>
        </patternFill>
      </fill>
      <border outline="0">
        <left style="thin">
          <color indexed="64"/>
        </left>
        <right style="thin">
          <color indexed="64"/>
        </right>
      </border>
    </dxf>
  </rfmt>
  <rfmt sheetId="2" sqref="O120" start="0" length="0">
    <dxf>
      <fill>
        <patternFill patternType="solid">
          <bgColor theme="7" tint="0.79998168889431442"/>
        </patternFill>
      </fill>
      <border outline="0">
        <left style="thin">
          <color indexed="64"/>
        </left>
        <right style="thin">
          <color indexed="64"/>
        </right>
      </border>
    </dxf>
  </rfmt>
  <rfmt sheetId="2" sqref="P120" start="0" length="0">
    <dxf>
      <fill>
        <patternFill patternType="solid">
          <bgColor theme="7" tint="0.79998168889431442"/>
        </patternFill>
      </fill>
    </dxf>
  </rfmt>
  <rfmt sheetId="2" sqref="Q120" start="0" length="0">
    <dxf>
      <fill>
        <patternFill patternType="solid">
          <bgColor theme="7" tint="0.79998168889431442"/>
        </patternFill>
      </fill>
    </dxf>
  </rfmt>
  <rcc rId="2396" sId="2">
    <nc r="H120">
      <f>SUM(H119)</f>
    </nc>
  </rcc>
  <rcc rId="2397" sId="2">
    <nc r="I120">
      <f>SUM(I119)</f>
    </nc>
  </rcc>
  <rcc rId="2398" sId="2">
    <nc r="J120">
      <f>SUM(J119)</f>
    </nc>
  </rcc>
  <rcc rId="2399" sId="2">
    <nc r="K120">
      <f>SUM(K119)</f>
    </nc>
  </rcc>
  <rcc rId="2400" sId="2">
    <oc r="H175">
      <f>H102+H118+H127+H135+H140+H147+H163+H168+H174+H115</f>
    </oc>
    <nc r="H175">
      <f>H102+H118+H127+H135+H140+H147+H163+H168+H174+H115+H120</f>
    </nc>
  </rcc>
  <rcc rId="2401" sId="2">
    <oc r="I175">
      <f>I102+I118+I127+I135+I140+I147+I163+I168+I174+I115</f>
    </oc>
    <nc r="I175">
      <f>I102+I118+I127+I135+I140+I147+I163+I168+I174+I115+I120</f>
    </nc>
  </rcc>
  <rcc rId="2402" sId="2">
    <oc r="J175">
      <f>J102+J118+J127+J135+J140+J147+J163+J168+J174+J115</f>
    </oc>
    <nc r="J175">
      <f>J102+J118+J127+J135+J140+J147+J163+J168+J174+J115+J120</f>
    </nc>
  </rcc>
  <rcc rId="2403" sId="2">
    <oc r="K175">
      <f>K102+K118+K127+K135+K140+K147+K163+K168+K174+K115</f>
    </oc>
    <nc r="K175">
      <f>K102+K118+K127+K135+K140+K147+K163+K168+K174+K115+K120</f>
    </nc>
  </rcc>
  <rcc rId="2404" sId="2">
    <oc r="H135">
      <f>SUM(H131:H134)</f>
    </oc>
    <nc r="H135">
      <f>SUM(H130:H134)</f>
    </nc>
  </rcc>
  <rcc rId="2405" sId="2">
    <oc r="I135">
      <f>SUM(I131:I134)</f>
    </oc>
    <nc r="I135">
      <f>SUM(I130:I134)</f>
    </nc>
  </rcc>
  <rcc rId="2406" sId="2">
    <oc r="J135">
      <f>SUM(J131:J134)</f>
    </oc>
    <nc r="J135">
      <f>SUM(J130:J134)</f>
    </nc>
  </rcc>
  <rcc rId="2407" sId="2">
    <oc r="H131">
      <f>N3*Z130</f>
    </oc>
    <nc r="H131"/>
  </rcc>
  <rcc rId="2408" sId="2" numFmtId="4">
    <oc r="I131">
      <v>9973.5</v>
    </oc>
    <nc r="I131"/>
  </rcc>
  <rcc rId="2409" sId="2">
    <oc r="J131">
      <f>Z130*P3</f>
    </oc>
    <nc r="J131"/>
  </rcc>
  <rcc rId="2410" sId="2">
    <oc r="K131">
      <f>Z130*Q3</f>
    </oc>
    <nc r="K131"/>
  </rcc>
  <rcc rId="2411" sId="2" numFmtId="11">
    <oc r="L131">
      <v>10</v>
    </oc>
    <nc r="L131"/>
  </rcc>
  <rcc rId="2412" sId="2">
    <oc r="H133">
      <f>Y133*N3+1884.61+490.5</f>
    </oc>
    <nc r="H133">
      <f>8.9*N3+1884.61+490.5+(500*10)</f>
    </nc>
  </rcc>
  <rcc rId="2413" sId="2">
    <nc r="K133">
      <f>8.9*Q3+1884.61+490.5</f>
    </nc>
  </rcc>
  <rcc rId="2414" sId="2">
    <oc r="J133">
      <f>Y133*P3+1884.61+490.5</f>
    </oc>
    <nc r="J133">
      <f>8.9*P3+1884.61+490.5+(500*10)</f>
    </nc>
  </rcc>
  <rcc rId="2415" sId="2">
    <oc r="K133">
      <f>Q3*Y133+1884.61+490.5</f>
    </oc>
    <nc r="K133">
      <f>8.9*Q3+1884.61+490.5+(500*10)</f>
    </nc>
  </rcc>
  <rcc rId="2416" sId="2">
    <oc r="I133">
      <f>8311.25+1884.61+490.5</f>
    </oc>
    <nc r="I133">
      <f>8.9*O3+1884.61+490.5+(500*10)</f>
    </nc>
  </rcc>
  <rcc rId="2417" sId="2" numFmtId="4">
    <nc r="H170">
      <v>12052.5</v>
    </nc>
  </rcc>
  <rcc rId="2418" sId="2" numFmtId="4">
    <nc r="I170">
      <v>12052.5</v>
    </nc>
  </rcc>
  <rcc rId="2419" sId="2" numFmtId="4">
    <nc r="J170">
      <v>12052.5</v>
    </nc>
  </rcc>
  <rcc rId="2420" sId="2" numFmtId="4">
    <nc r="K170">
      <v>12052.5</v>
    </nc>
  </rcc>
  <rcc rId="2421" sId="2" numFmtId="4">
    <oc r="H172">
      <v>12052.5</v>
    </oc>
    <nc r="H172"/>
  </rcc>
  <rcc rId="2422" sId="2" numFmtId="4">
    <oc r="I172">
      <v>12052.5</v>
    </oc>
    <nc r="I172"/>
  </rcc>
  <rcc rId="2423" sId="2" numFmtId="4">
    <oc r="J172">
      <v>12052.5</v>
    </oc>
    <nc r="J172"/>
  </rcc>
  <rcc rId="2424" sId="2" numFmtId="4">
    <oc r="K172">
      <v>12052.5</v>
    </oc>
    <nc r="K172"/>
  </rcc>
  <rcc rId="2425" sId="2">
    <oc r="H168">
      <f>SUM(H165:H167)</f>
    </oc>
    <nc r="H168">
      <f>SUM(H165:H167)</f>
    </nc>
  </rcc>
  <rfmt sheetId="2" sqref="H84:K84" start="0" length="2147483647">
    <dxf>
      <font>
        <b val="0"/>
      </font>
    </dxf>
  </rfmt>
  <rfmt sheetId="2" sqref="H84:K84" start="0" length="2147483647">
    <dxf>
      <font>
        <b/>
      </font>
    </dxf>
  </rfmt>
  <rfmt sheetId="2" sqref="H84:K84" start="0" length="2147483647">
    <dxf>
      <font>
        <color theme="1"/>
      </font>
    </dxf>
  </rfmt>
  <rcc rId="2426" sId="2">
    <oc r="H140">
      <f>SUM(H139:H139)</f>
    </oc>
    <nc r="H140">
      <f>SUM(H138:H139)</f>
    </nc>
  </rcc>
  <rcc rId="2427" sId="2">
    <oc r="I140">
      <f>SUM(I139:I139)</f>
    </oc>
    <nc r="I140">
      <f>SUM(I138:I139)</f>
    </nc>
  </rcc>
  <rcc rId="2428" sId="2">
    <oc r="J140">
      <f>SUM(J139:J139)</f>
    </oc>
    <nc r="J140">
      <f>SUM(J138:J139)</f>
    </nc>
  </rcc>
  <rcc rId="2429" sId="2">
    <oc r="K140">
      <f>SUM(K139)</f>
    </oc>
    <nc r="K140">
      <f>SUM(K138:K139)</f>
    </nc>
  </rcc>
  <rcc rId="2430" sId="2">
    <oc r="H147">
      <f>SUM(H143:H146)</f>
    </oc>
    <nc r="H147">
      <f>SUM(H143:H146)</f>
    </nc>
  </rcc>
  <rcc rId="2431" sId="2">
    <oc r="I147">
      <f>SUM(I143:I146)</f>
    </oc>
    <nc r="I147">
      <f>SUM(I143:I146)</f>
    </nc>
  </rcc>
  <rcc rId="2432" sId="2">
    <oc r="H163">
      <f>SUM(H150:H162)</f>
    </oc>
    <nc r="H163">
      <f>SUM(H150:H162)</f>
    </nc>
  </rcc>
  <rcc rId="2433" sId="2">
    <oc r="I163">
      <f>SUM(I150:I162)</f>
    </oc>
    <nc r="I163">
      <f>SUM(I150:I162)</f>
    </nc>
  </rcc>
  <rcc rId="2434" sId="2" numFmtId="4">
    <oc r="H39">
      <f>3000*5</f>
    </oc>
    <nc r="H39">
      <v>10000</v>
    </nc>
  </rcc>
  <rcc rId="2435" sId="2">
    <oc r="H46">
      <f>10*500</f>
    </oc>
    <nc r="H46"/>
  </rcc>
  <rcc rId="2436" sId="2">
    <oc r="L46" t="inlineStr">
      <is>
        <t>10@500each</t>
      </is>
    </oc>
    <nc r="L46"/>
  </rcc>
  <rcc rId="2437" sId="2" odxf="1" dxf="1">
    <oc r="L36" t="inlineStr">
      <is>
        <t>5@1000each and 5@500each</t>
      </is>
    </oc>
    <nc r="L36" t="inlineStr">
      <is>
        <t>4@1000each and 4@500each</t>
      </is>
    </nc>
    <odxf>
      <font>
        <sz val="8"/>
        <color rgb="FF000000"/>
        <name val="Arial"/>
        <scheme val="none"/>
      </font>
    </odxf>
    <ndxf>
      <font>
        <sz val="8"/>
        <color rgb="FF000000"/>
        <name val="Arial"/>
        <scheme val="none"/>
      </font>
    </ndxf>
  </rcc>
  <rcc rId="2438" sId="2">
    <oc r="H36">
      <f>5*1000+5*500</f>
    </oc>
    <nc r="H36">
      <f>4*1000+4*500</f>
    </nc>
  </rcc>
  <rcc rId="2439" sId="2" numFmtId="4">
    <oc r="H41">
      <v>1000</v>
    </oc>
    <nc r="H41"/>
  </rcc>
  <rcc rId="2440" sId="2">
    <oc r="L41" t="inlineStr">
      <is>
        <t>3@1,000 each</t>
      </is>
    </oc>
    <nc r="L41"/>
  </rcc>
  <rcc rId="2441" sId="2">
    <oc r="H49">
      <f>SUM(H26:H48)</f>
    </oc>
    <nc r="H49">
      <f>SUM(H26:H48)</f>
    </nc>
  </rcc>
  <rcc rId="2442" sId="2">
    <oc r="I49">
      <f>SUM(I26:I48)</f>
    </oc>
    <nc r="I49">
      <f>SUM(I26:I48)</f>
    </nc>
  </rcc>
  <rcc rId="2443" sId="2">
    <oc r="J49">
      <f>SUM(J26:J48)</f>
    </oc>
    <nc r="J49">
      <f>SUM(J26:J48)</f>
    </nc>
  </rcc>
  <rcc rId="2444" sId="2">
    <nc r="K49">
      <f>SUM(K26:K48)</f>
    </nc>
  </rcc>
  <rcc rId="2445" sId="2">
    <oc r="K49">
      <f>SUM(K26:K48)</f>
    </oc>
    <nc r="K49">
      <f>SUM(K26:K48)</f>
    </nc>
  </rcc>
  <rfmt sheetId="2" sqref="L38" start="0" length="0">
    <dxf>
      <font>
        <sz val="8"/>
        <color rgb="FF000000"/>
        <name val="Arial"/>
        <scheme val="none"/>
      </font>
    </dxf>
  </rfmt>
  <rcc rId="2446" sId="2">
    <oc r="L38" t="inlineStr">
      <is>
        <t>10@500each</t>
      </is>
    </oc>
    <nc r="L38" t="inlineStr">
      <is>
        <t>6@500each</t>
      </is>
    </nc>
  </rcc>
  <rcc rId="2447" sId="2">
    <oc r="H38">
      <v>5000</v>
    </oc>
    <nc r="H38">
      <f>6*500</f>
    </nc>
  </rcc>
  <rcc rId="2448" sId="2">
    <oc r="I31">
      <f>3000*5</f>
    </oc>
    <nc r="I31">
      <f>3000*5</f>
    </nc>
  </rcc>
  <rcc rId="2449" sId="2">
    <oc r="I36">
      <f>5*1000+5*500</f>
    </oc>
    <nc r="I36">
      <f>4*1000+4*500</f>
    </nc>
  </rcc>
  <rcc rId="2450" sId="2">
    <oc r="I38">
      <v>5000</v>
    </oc>
    <nc r="I38">
      <f>6*500</f>
    </nc>
  </rcc>
  <rcc rId="2451" sId="2" numFmtId="4">
    <oc r="I39">
      <f>3000*5</f>
    </oc>
    <nc r="I39">
      <v>10000</v>
    </nc>
  </rcc>
  <rcc rId="2452" sId="2">
    <oc r="I40">
      <f>3000*5</f>
    </oc>
    <nc r="I40">
      <f>3000*5</f>
    </nc>
  </rcc>
  <rcc rId="2453" sId="2">
    <oc r="I41">
      <v>1000</v>
    </oc>
    <nc r="I41"/>
  </rcc>
  <rcc rId="2454" sId="2">
    <oc r="I46">
      <f>10*500</f>
    </oc>
    <nc r="I46"/>
  </rcc>
  <rcc rId="2455" sId="2">
    <oc r="J31">
      <f>3000*5</f>
    </oc>
    <nc r="J31">
      <f>3000*5</f>
    </nc>
  </rcc>
  <rcc rId="2456" sId="2">
    <oc r="J36">
      <f>5*1000+5*500</f>
    </oc>
    <nc r="J36">
      <f>4*1000+4*500</f>
    </nc>
  </rcc>
  <rcc rId="2457" sId="2">
    <oc r="J38">
      <v>5000</v>
    </oc>
    <nc r="J38">
      <f>6*500</f>
    </nc>
  </rcc>
  <rcc rId="2458" sId="2" numFmtId="4">
    <oc r="J39">
      <f>3000*5</f>
    </oc>
    <nc r="J39">
      <v>10000</v>
    </nc>
  </rcc>
  <rcc rId="2459" sId="2">
    <oc r="J40">
      <f>3000*5</f>
    </oc>
    <nc r="J40">
      <f>3000*5</f>
    </nc>
  </rcc>
  <rcc rId="2460" sId="2">
    <oc r="J41">
      <v>1000</v>
    </oc>
    <nc r="J41"/>
  </rcc>
  <rcc rId="2461" sId="2">
    <oc r="J46">
      <f>10*500</f>
    </oc>
    <nc r="J46"/>
  </rcc>
  <rcc rId="2462" sId="2">
    <oc r="K31">
      <f>3000*5</f>
    </oc>
    <nc r="K31">
      <f>3000*5</f>
    </nc>
  </rcc>
  <rcc rId="2463" sId="2">
    <oc r="K36">
      <f>5*1000+5*500</f>
    </oc>
    <nc r="K36">
      <f>4*1000+4*500</f>
    </nc>
  </rcc>
  <rcc rId="2464" sId="2">
    <oc r="K38">
      <v>5000</v>
    </oc>
    <nc r="K38">
      <f>6*500</f>
    </nc>
  </rcc>
  <rcc rId="2465" sId="2" numFmtId="4">
    <oc r="K39">
      <f>3000*5</f>
    </oc>
    <nc r="K39">
      <v>10000</v>
    </nc>
  </rcc>
  <rcc rId="2466" sId="2">
    <oc r="K40">
      <f>3000*5</f>
    </oc>
    <nc r="K40">
      <f>3000*5</f>
    </nc>
  </rcc>
  <rcc rId="2467" sId="2">
    <oc r="K41">
      <v>1000</v>
    </oc>
    <nc r="K41"/>
  </rcc>
  <rcc rId="2468" sId="2">
    <oc r="K46">
      <f>10*500</f>
    </oc>
    <nc r="K46"/>
  </rcc>
  <rdn rId="0" localSheetId="2" customView="1" name="Z_5B0B98F3_D32A_4358_8984_44A92EF95A2C_.wvu.Cols" hidden="1" oldHidden="1">
    <oldFormula>DRAFT!$G:$G</oldFormula>
  </rdn>
  <rcv guid="{5B0B98F3-D32A-4358-8984-44A92EF95A2C}" action="delete"/>
  <rdn rId="0" localSheetId="2" customView="1" name="Z_5B0B98F3_D32A_4358_8984_44A92EF95A2C_.wvu.PrintTitles" hidden="1" oldHidden="1">
    <formula>DRAFT!$2:$3</formula>
    <oldFormula>DRAFT!$2:$3</oldFormula>
  </rdn>
  <rcv guid="{5B0B98F3-D32A-4358-8984-44A92EF95A2C}"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73" sId="2" numFmtId="4">
    <nc r="N171">
      <v>425</v>
    </nc>
  </rcc>
  <rcc rId="2474" sId="2">
    <nc r="O171">
      <f>425+50</f>
    </nc>
  </rcc>
  <rcc rId="2475" sId="2" odxf="1" dxf="1">
    <nc r="P171">
      <f>475+50</f>
    </nc>
    <odxf/>
    <ndxf/>
  </rcc>
  <rcc rId="2476" sId="2" odxf="1" dxf="1">
    <nc r="Q171">
      <f>525+50</f>
    </nc>
    <odxf/>
    <ndxf/>
  </rcc>
  <rcc rId="2477" sId="2">
    <nc r="H171">
      <f>5*N171</f>
    </nc>
  </rcc>
  <rcc rId="2478" sId="2">
    <nc r="I171">
      <f>5*O171</f>
    </nc>
  </rcc>
  <rcc rId="2479" sId="2">
    <nc r="J171">
      <f>5*P171</f>
    </nc>
  </rcc>
  <rcc rId="2480" sId="2">
    <nc r="K171">
      <f>5*Q171</f>
    </nc>
  </rcc>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G11">
    <dxf>
      <fill>
        <patternFill patternType="solid">
          <bgColor rgb="FFFFFF00"/>
        </patternFill>
      </fill>
    </dxf>
  </rfmt>
  <rfmt sheetId="2" sqref="G12">
    <dxf>
      <fill>
        <patternFill patternType="solid">
          <bgColor rgb="FFFFFF00"/>
        </patternFill>
      </fill>
    </dxf>
  </rfmt>
  <rfmt sheetId="2" sqref="G24">
    <dxf>
      <fill>
        <patternFill>
          <bgColor rgb="FFFFFF00"/>
        </patternFill>
      </fill>
    </dxf>
  </rfmt>
  <rfmt sheetId="2" sqref="G51">
    <dxf>
      <fill>
        <patternFill patternType="solid">
          <bgColor rgb="FFFFFF00"/>
        </patternFill>
      </fill>
    </dxf>
  </rfmt>
  <rfmt sheetId="2" sqref="G83">
    <dxf>
      <fill>
        <patternFill patternType="solid">
          <bgColor rgb="FFFFFF00"/>
        </patternFill>
      </fill>
    </dxf>
  </rfmt>
  <rfmt sheetId="2" sqref="G94">
    <dxf>
      <fill>
        <patternFill patternType="solid">
          <bgColor rgb="FFFFFF00"/>
        </patternFill>
      </fill>
    </dxf>
  </rfmt>
  <rfmt sheetId="2" sqref="E36:F46">
    <dxf>
      <fill>
        <patternFill patternType="none">
          <bgColor auto="1"/>
        </patternFill>
      </fill>
    </dxf>
  </rfmt>
  <rfmt sheetId="2" sqref="E110:Q111">
    <dxf>
      <fill>
        <patternFill patternType="none">
          <bgColor auto="1"/>
        </patternFill>
      </fill>
    </dxf>
  </rfmt>
  <rfmt sheetId="2" sqref="G109">
    <dxf>
      <fill>
        <patternFill patternType="solid">
          <bgColor rgb="FFFFFF00"/>
        </patternFill>
      </fill>
    </dxf>
  </rfmt>
  <rfmt sheetId="2" sqref="G119">
    <dxf>
      <fill>
        <patternFill patternType="solid">
          <bgColor rgb="FFFFFF00"/>
        </patternFill>
      </fill>
    </dxf>
  </rfmt>
  <rfmt sheetId="2" sqref="G131">
    <dxf>
      <fill>
        <patternFill patternType="solid">
          <bgColor rgb="FFFFFF00"/>
        </patternFill>
      </fill>
    </dxf>
  </rfmt>
  <rfmt sheetId="2" sqref="G133">
    <dxf>
      <fill>
        <patternFill patternType="solid">
          <bgColor rgb="FFFFFF00"/>
        </patternFill>
      </fill>
    </dxf>
  </rfmt>
  <rfmt sheetId="2" sqref="G138">
    <dxf>
      <fill>
        <patternFill patternType="solid">
          <bgColor rgb="FFFFFF00"/>
        </patternFill>
      </fill>
    </dxf>
  </rfmt>
  <rfmt sheetId="2" sqref="G139">
    <dxf>
      <fill>
        <patternFill patternType="solid">
          <bgColor rgb="FFFFFF00"/>
        </patternFill>
      </fill>
    </dxf>
  </rfmt>
  <rfmt sheetId="2" sqref="G171">
    <dxf>
      <fill>
        <patternFill patternType="solid">
          <bgColor rgb="FFFFFF00"/>
        </patternFill>
      </fill>
    </dxf>
  </rfmt>
  <rfmt sheetId="2" sqref="G172">
    <dxf>
      <fill>
        <patternFill patternType="solid">
          <bgColor rgb="FFFFFF00"/>
        </patternFill>
      </fill>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4099E9-66F1-425E-AB21-7564D51C087B}" action="delete"/>
  <rcv guid="{DB4099E9-66F1-425E-AB21-7564D51C087B}"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4099E9-66F1-425E-AB21-7564D51C087B}" action="delete"/>
  <rcv guid="{DB4099E9-66F1-425E-AB21-7564D51C087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81" sId="2">
    <nc r="G96" t="inlineStr">
      <is>
        <t>Note: this is $5750, not $750</t>
      </is>
    </nc>
  </rcc>
  <rfmt sheetId="2" sqref="G96">
    <dxf>
      <alignment wrapText="1" readingOrder="0"/>
    </dxf>
  </rfmt>
  <rfmt sheetId="2" sqref="G96" start="0" length="2147483647">
    <dxf>
      <font>
        <color rgb="FFFF0000"/>
      </font>
    </dxf>
  </rfmt>
  <rfmt sheetId="2" sqref="G96" start="0" length="2147483647">
    <dxf>
      <font>
        <sz val="9"/>
      </font>
    </dxf>
  </rfmt>
  <rcv guid="{DB4099E9-66F1-425E-AB21-7564D51C087B}" action="delete"/>
  <rcv guid="{DB4099E9-66F1-425E-AB21-7564D51C087B}"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4099E9-66F1-425E-AB21-7564D51C087B}" action="delete"/>
  <rcv guid="{DB4099E9-66F1-425E-AB21-7564D51C087B}"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B4099E9-66F1-425E-AB21-7564D51C087B}" action="delete"/>
  <rcv guid="{DB4099E9-66F1-425E-AB21-7564D51C087B}"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EB4C5DD-1985-B942-82C5-CCCD39E97A16}"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173"/>
  <sheetViews>
    <sheetView topLeftCell="A149" workbookViewId="0">
      <selection activeCell="F119" sqref="F119"/>
    </sheetView>
  </sheetViews>
  <sheetFormatPr baseColWidth="10" defaultColWidth="8.83203125" defaultRowHeight="14" x14ac:dyDescent="0"/>
  <cols>
    <col min="1" max="2" width="0.83203125" customWidth="1"/>
    <col min="3" max="3" width="1" customWidth="1"/>
    <col min="4" max="4" width="2.5" customWidth="1"/>
    <col min="5" max="5" width="3.5" customWidth="1"/>
    <col min="6" max="6" width="38.5" customWidth="1"/>
    <col min="7" max="7" width="38.6640625" style="13" customWidth="1"/>
    <col min="8" max="8" width="44.1640625" style="5" customWidth="1"/>
    <col min="9" max="9" width="53.33203125" customWidth="1"/>
  </cols>
  <sheetData>
    <row r="1" spans="1:8">
      <c r="A1" s="1"/>
      <c r="B1" s="1"/>
      <c r="C1" s="1"/>
      <c r="D1" s="1"/>
      <c r="E1" s="1"/>
      <c r="F1" s="1"/>
    </row>
    <row r="2" spans="1:8" s="3" customFormat="1">
      <c r="A2" s="2"/>
      <c r="B2" s="2"/>
      <c r="C2" s="239" t="s">
        <v>0</v>
      </c>
      <c r="D2" s="239"/>
      <c r="E2" s="239"/>
      <c r="F2" s="239"/>
      <c r="G2" s="25"/>
      <c r="H2" s="6"/>
    </row>
    <row r="3" spans="1:8">
      <c r="A3" s="1"/>
      <c r="B3" s="1"/>
      <c r="C3" s="1"/>
      <c r="D3" s="4" t="s">
        <v>1</v>
      </c>
      <c r="E3" s="4"/>
      <c r="F3" s="4"/>
      <c r="G3" s="26"/>
    </row>
    <row r="4" spans="1:8">
      <c r="A4" s="1"/>
      <c r="B4" s="1"/>
      <c r="C4" s="1"/>
      <c r="D4" s="1"/>
      <c r="E4" s="31" t="s">
        <v>2</v>
      </c>
      <c r="F4" s="32"/>
      <c r="G4" s="240" t="s">
        <v>239</v>
      </c>
    </row>
    <row r="5" spans="1:8">
      <c r="A5" s="1"/>
      <c r="B5" s="1"/>
      <c r="C5" s="1"/>
      <c r="D5" s="1"/>
      <c r="E5" s="31" t="s">
        <v>3</v>
      </c>
      <c r="F5" s="32"/>
      <c r="G5" s="240"/>
    </row>
    <row r="6" spans="1:8">
      <c r="A6" s="1"/>
      <c r="B6" s="1"/>
      <c r="C6" s="1"/>
      <c r="D6" s="1"/>
      <c r="E6" s="31" t="s">
        <v>4</v>
      </c>
      <c r="F6" s="32"/>
      <c r="G6" s="240"/>
    </row>
    <row r="7" spans="1:8">
      <c r="A7" s="1"/>
      <c r="B7" s="1"/>
      <c r="C7" s="1"/>
      <c r="D7" s="1"/>
      <c r="E7" s="31" t="s">
        <v>5</v>
      </c>
      <c r="F7" s="32"/>
      <c r="G7" s="240"/>
    </row>
    <row r="8" spans="1:8">
      <c r="A8" s="1"/>
      <c r="B8" s="1"/>
      <c r="C8" s="1"/>
      <c r="D8" s="1"/>
      <c r="E8" s="31" t="s">
        <v>6</v>
      </c>
      <c r="F8" s="32"/>
      <c r="G8" s="240"/>
    </row>
    <row r="9" spans="1:8">
      <c r="A9" s="1"/>
      <c r="B9" s="1"/>
      <c r="C9" s="1"/>
      <c r="D9" s="1"/>
      <c r="E9" s="31" t="s">
        <v>7</v>
      </c>
      <c r="F9" s="32"/>
      <c r="G9" s="240"/>
    </row>
    <row r="10" spans="1:8">
      <c r="A10" s="1"/>
      <c r="B10" s="1"/>
      <c r="C10" s="1"/>
      <c r="D10" s="1"/>
      <c r="E10" s="31" t="s">
        <v>8</v>
      </c>
      <c r="F10" s="32"/>
      <c r="G10" s="240"/>
    </row>
    <row r="11" spans="1:8">
      <c r="A11" s="1"/>
      <c r="B11" s="1"/>
      <c r="C11" s="1"/>
      <c r="D11" s="1"/>
      <c r="E11" s="31" t="s">
        <v>9</v>
      </c>
      <c r="F11" s="32"/>
      <c r="G11" s="240"/>
    </row>
    <row r="12" spans="1:8">
      <c r="A12" s="1"/>
      <c r="B12" s="1"/>
      <c r="C12" s="1"/>
      <c r="D12" s="1"/>
      <c r="E12" s="31" t="s">
        <v>10</v>
      </c>
      <c r="F12" s="32"/>
      <c r="G12" s="240"/>
    </row>
    <row r="13" spans="1:8">
      <c r="A13" s="1"/>
      <c r="B13" s="1"/>
      <c r="C13" s="1"/>
      <c r="D13" s="1"/>
      <c r="E13" s="31" t="s">
        <v>11</v>
      </c>
      <c r="F13" s="32"/>
      <c r="G13" s="240"/>
    </row>
    <row r="14" spans="1:8">
      <c r="A14" s="1"/>
      <c r="B14" s="1"/>
      <c r="C14" s="1"/>
      <c r="D14" s="1"/>
      <c r="E14" s="31" t="s">
        <v>12</v>
      </c>
      <c r="F14" s="32"/>
      <c r="G14" s="240"/>
    </row>
    <row r="15" spans="1:8">
      <c r="A15" s="1"/>
      <c r="B15" s="1"/>
      <c r="C15" s="1"/>
      <c r="D15" s="1"/>
      <c r="E15" s="31" t="s">
        <v>13</v>
      </c>
      <c r="F15" s="32"/>
      <c r="G15" s="240"/>
    </row>
    <row r="16" spans="1:8">
      <c r="A16" s="1"/>
      <c r="B16" s="1"/>
      <c r="C16" s="1"/>
      <c r="D16" s="1"/>
      <c r="E16" s="31" t="s">
        <v>14</v>
      </c>
      <c r="F16" s="32"/>
      <c r="G16" s="240"/>
    </row>
    <row r="17" spans="1:7">
      <c r="A17" s="1"/>
      <c r="B17" s="1"/>
      <c r="C17" s="1"/>
      <c r="D17" s="1"/>
      <c r="E17" s="31" t="s">
        <v>15</v>
      </c>
      <c r="F17" s="32"/>
      <c r="G17" s="240"/>
    </row>
    <row r="18" spans="1:7">
      <c r="A18" s="1"/>
      <c r="B18" s="1"/>
      <c r="C18" s="1"/>
      <c r="D18" s="1"/>
      <c r="E18" s="31" t="s">
        <v>129</v>
      </c>
      <c r="F18" s="32"/>
      <c r="G18" s="240"/>
    </row>
    <row r="19" spans="1:7">
      <c r="A19" s="1"/>
      <c r="B19" s="1"/>
      <c r="C19" s="1"/>
      <c r="D19" s="1" t="s">
        <v>16</v>
      </c>
      <c r="E19" s="32"/>
      <c r="F19" s="32"/>
      <c r="G19" s="240"/>
    </row>
    <row r="20" spans="1:7">
      <c r="A20" s="1"/>
      <c r="B20" s="1"/>
      <c r="C20" s="4"/>
      <c r="D20" s="4" t="s">
        <v>17</v>
      </c>
      <c r="E20" s="4"/>
      <c r="F20" s="4"/>
      <c r="G20" s="26"/>
    </row>
    <row r="21" spans="1:7">
      <c r="A21" s="1"/>
      <c r="B21" s="1"/>
      <c r="C21" s="1"/>
      <c r="D21" s="1"/>
      <c r="E21" s="31" t="s">
        <v>18</v>
      </c>
      <c r="F21" s="32"/>
      <c r="G21" s="240" t="s">
        <v>240</v>
      </c>
    </row>
    <row r="22" spans="1:7">
      <c r="A22" s="1"/>
      <c r="B22" s="1"/>
      <c r="C22" s="1"/>
      <c r="D22" s="1"/>
      <c r="E22" s="31" t="s">
        <v>19</v>
      </c>
      <c r="F22" s="32"/>
      <c r="G22" s="240"/>
    </row>
    <row r="23" spans="1:7">
      <c r="A23" s="1"/>
      <c r="B23" s="1"/>
      <c r="C23" s="1"/>
      <c r="D23" s="1"/>
      <c r="E23" s="31" t="s">
        <v>20</v>
      </c>
      <c r="F23" s="32"/>
      <c r="G23" s="240"/>
    </row>
    <row r="24" spans="1:7">
      <c r="A24" s="1"/>
      <c r="B24" s="1"/>
      <c r="C24" s="1"/>
      <c r="D24" s="1"/>
      <c r="E24" s="31" t="s">
        <v>21</v>
      </c>
      <c r="F24" s="32"/>
      <c r="G24" s="240"/>
    </row>
    <row r="25" spans="1:7">
      <c r="A25" s="1"/>
      <c r="B25" s="1"/>
      <c r="C25" s="1"/>
      <c r="D25" s="1"/>
      <c r="E25" s="31" t="s">
        <v>22</v>
      </c>
      <c r="F25" s="32"/>
      <c r="G25" s="240"/>
    </row>
    <row r="26" spans="1:7">
      <c r="A26" s="1"/>
      <c r="B26" s="1"/>
      <c r="C26" s="1"/>
      <c r="D26" s="1"/>
      <c r="E26" s="31" t="s">
        <v>23</v>
      </c>
      <c r="F26" s="32"/>
      <c r="G26" s="240"/>
    </row>
    <row r="27" spans="1:7">
      <c r="A27" s="1"/>
      <c r="B27" s="1"/>
      <c r="C27" s="1"/>
      <c r="D27" s="1"/>
      <c r="E27" s="31" t="s">
        <v>24</v>
      </c>
      <c r="F27" s="32"/>
      <c r="G27" s="240"/>
    </row>
    <row r="28" spans="1:7">
      <c r="A28" s="1"/>
      <c r="B28" s="1"/>
      <c r="C28" s="1"/>
      <c r="D28" s="1"/>
      <c r="E28" s="31" t="s">
        <v>25</v>
      </c>
      <c r="F28" s="32"/>
      <c r="G28" s="240"/>
    </row>
    <row r="29" spans="1:7">
      <c r="A29" s="1"/>
      <c r="B29" s="1"/>
      <c r="C29" s="1"/>
      <c r="D29" s="1"/>
      <c r="E29" s="31" t="s">
        <v>26</v>
      </c>
      <c r="F29" s="32"/>
      <c r="G29" s="240"/>
    </row>
    <row r="30" spans="1:7">
      <c r="A30" s="1"/>
      <c r="B30" s="1"/>
      <c r="C30" s="1"/>
      <c r="D30" s="1"/>
      <c r="E30" s="31" t="s">
        <v>27</v>
      </c>
      <c r="F30" s="32"/>
      <c r="G30" s="240"/>
    </row>
    <row r="31" spans="1:7">
      <c r="A31" s="1"/>
      <c r="B31" s="1"/>
      <c r="C31" s="1"/>
      <c r="D31" s="1"/>
      <c r="E31" s="31" t="s">
        <v>28</v>
      </c>
      <c r="F31" s="32"/>
      <c r="G31" s="240"/>
    </row>
    <row r="32" spans="1:7">
      <c r="A32" s="1"/>
      <c r="B32" s="1"/>
      <c r="C32" s="1"/>
      <c r="D32" s="1"/>
      <c r="E32" s="31" t="s">
        <v>29</v>
      </c>
      <c r="F32" s="32"/>
      <c r="G32" s="240"/>
    </row>
    <row r="33" spans="1:8">
      <c r="A33" s="1"/>
      <c r="B33" s="1"/>
      <c r="C33" s="1"/>
      <c r="D33" s="1"/>
      <c r="E33" s="31" t="s">
        <v>30</v>
      </c>
      <c r="F33" s="32"/>
      <c r="G33" s="240"/>
    </row>
    <row r="34" spans="1:8">
      <c r="A34" s="1"/>
      <c r="B34" s="1"/>
      <c r="C34" s="1"/>
      <c r="D34" s="1"/>
      <c r="E34" s="31" t="s">
        <v>31</v>
      </c>
      <c r="F34" s="32"/>
      <c r="G34" s="240"/>
    </row>
    <row r="35" spans="1:8">
      <c r="A35" s="1"/>
      <c r="B35" s="1"/>
      <c r="C35" s="1"/>
      <c r="D35" s="1"/>
      <c r="E35" s="31" t="s">
        <v>32</v>
      </c>
      <c r="F35" s="32"/>
      <c r="G35" s="240"/>
    </row>
    <row r="36" spans="1:8">
      <c r="A36" s="1"/>
      <c r="B36" s="1"/>
      <c r="C36" s="1"/>
      <c r="D36" s="1"/>
      <c r="E36" s="31" t="s">
        <v>33</v>
      </c>
      <c r="F36" s="32"/>
      <c r="G36" s="240"/>
    </row>
    <row r="37" spans="1:8">
      <c r="A37" s="1"/>
      <c r="B37" s="1"/>
      <c r="C37" s="1"/>
      <c r="D37" s="1"/>
      <c r="E37" s="31" t="s">
        <v>34</v>
      </c>
      <c r="F37" s="32"/>
      <c r="G37" s="240"/>
    </row>
    <row r="38" spans="1:8">
      <c r="A38" s="1"/>
      <c r="B38" s="1"/>
      <c r="C38" s="1"/>
      <c r="D38" s="1"/>
      <c r="E38" s="31" t="s">
        <v>35</v>
      </c>
      <c r="F38" s="32"/>
      <c r="G38" s="240"/>
    </row>
    <row r="39" spans="1:8">
      <c r="A39" s="1"/>
      <c r="B39" s="1"/>
      <c r="C39" s="1"/>
      <c r="D39" s="1"/>
      <c r="E39" s="31" t="s">
        <v>36</v>
      </c>
      <c r="F39" s="32"/>
      <c r="G39" s="240"/>
    </row>
    <row r="40" spans="1:8">
      <c r="A40" s="1"/>
      <c r="B40" s="1"/>
      <c r="C40" s="1"/>
      <c r="D40" s="1"/>
      <c r="E40" s="31" t="s">
        <v>37</v>
      </c>
      <c r="F40" s="32"/>
      <c r="G40" s="240"/>
    </row>
    <row r="41" spans="1:8">
      <c r="A41" s="1"/>
      <c r="B41" s="1"/>
      <c r="C41" s="1"/>
      <c r="D41" s="1"/>
      <c r="E41" s="31" t="s">
        <v>38</v>
      </c>
      <c r="F41" s="60" t="s">
        <v>241</v>
      </c>
      <c r="G41" s="240"/>
    </row>
    <row r="42" spans="1:8">
      <c r="A42" s="1"/>
      <c r="B42" s="1"/>
      <c r="C42" s="1"/>
      <c r="D42" s="1"/>
      <c r="E42" s="31" t="s">
        <v>39</v>
      </c>
      <c r="F42" s="32"/>
      <c r="G42" s="240"/>
    </row>
    <row r="43" spans="1:8">
      <c r="A43" s="1"/>
      <c r="B43" s="1"/>
      <c r="C43" s="1"/>
      <c r="D43" s="1" t="s">
        <v>40</v>
      </c>
      <c r="E43" s="1"/>
      <c r="F43" s="1"/>
      <c r="G43" s="25"/>
    </row>
    <row r="44" spans="1:8">
      <c r="A44" s="1"/>
      <c r="B44" s="1"/>
      <c r="C44" s="1"/>
      <c r="D44" s="4" t="s">
        <v>236</v>
      </c>
      <c r="E44" s="4"/>
      <c r="F44" s="4"/>
      <c r="G44" s="26"/>
    </row>
    <row r="45" spans="1:8" ht="21">
      <c r="A45" s="1"/>
      <c r="B45" s="1"/>
      <c r="C45" s="1"/>
      <c r="D45" s="1"/>
      <c r="E45" s="34" t="s">
        <v>137</v>
      </c>
      <c r="F45" s="34"/>
      <c r="G45" s="47" t="s">
        <v>237</v>
      </c>
    </row>
    <row r="46" spans="1:8">
      <c r="A46" s="1"/>
      <c r="B46" s="1"/>
      <c r="C46" s="1"/>
      <c r="D46" s="1"/>
      <c r="E46" s="31" t="s">
        <v>138</v>
      </c>
      <c r="F46" s="31"/>
      <c r="G46" s="33" t="s">
        <v>173</v>
      </c>
    </row>
    <row r="47" spans="1:8" s="3" customFormat="1" ht="20">
      <c r="A47" s="2"/>
      <c r="B47" s="2"/>
      <c r="C47" s="2"/>
      <c r="D47" s="2"/>
      <c r="E47" s="34" t="s">
        <v>41</v>
      </c>
      <c r="F47" s="59" t="s">
        <v>235</v>
      </c>
      <c r="G47" s="48" t="s">
        <v>238</v>
      </c>
      <c r="H47" s="6"/>
    </row>
    <row r="48" spans="1:8">
      <c r="A48" s="1"/>
      <c r="B48" s="1"/>
      <c r="C48" s="1"/>
      <c r="D48" s="4" t="s">
        <v>180</v>
      </c>
      <c r="E48" s="4"/>
      <c r="F48" s="4"/>
      <c r="G48" s="26"/>
    </row>
    <row r="49" spans="1:9" s="3" customFormat="1" ht="20">
      <c r="A49" s="2"/>
      <c r="B49" s="2"/>
      <c r="C49" s="2"/>
      <c r="D49" s="2"/>
      <c r="E49" s="34" t="s">
        <v>42</v>
      </c>
      <c r="F49" s="34"/>
      <c r="G49" s="48" t="s">
        <v>234</v>
      </c>
      <c r="H49" s="6"/>
    </row>
    <row r="50" spans="1:9" s="16" customFormat="1" ht="20">
      <c r="A50" s="14"/>
      <c r="B50" s="14"/>
      <c r="C50" s="14"/>
      <c r="D50" s="14"/>
      <c r="E50" s="245" t="s">
        <v>126</v>
      </c>
      <c r="F50" s="245"/>
      <c r="G50" s="48" t="s">
        <v>233</v>
      </c>
      <c r="H50" s="15"/>
    </row>
    <row r="51" spans="1:9">
      <c r="A51" s="1"/>
      <c r="B51" s="1"/>
      <c r="C51" s="1"/>
      <c r="D51" s="1" t="s">
        <v>43</v>
      </c>
      <c r="E51" s="1"/>
      <c r="F51" s="1"/>
      <c r="G51" s="26"/>
    </row>
    <row r="52" spans="1:9">
      <c r="A52" s="1"/>
      <c r="B52" s="1"/>
      <c r="C52" s="1"/>
      <c r="D52" s="4" t="s">
        <v>44</v>
      </c>
      <c r="E52" s="4"/>
      <c r="F52" s="4"/>
      <c r="G52" s="26"/>
    </row>
    <row r="53" spans="1:9">
      <c r="A53" s="1"/>
      <c r="B53" s="1"/>
      <c r="C53" s="1"/>
      <c r="D53" s="1"/>
      <c r="E53" s="31" t="s">
        <v>45</v>
      </c>
      <c r="F53" s="32"/>
      <c r="G53" s="243" t="s">
        <v>183</v>
      </c>
    </row>
    <row r="54" spans="1:9">
      <c r="A54" s="1"/>
      <c r="B54" s="1"/>
      <c r="C54" s="1"/>
      <c r="D54" s="1"/>
      <c r="E54" s="31" t="s">
        <v>133</v>
      </c>
      <c r="F54" s="32"/>
      <c r="G54" s="243"/>
    </row>
    <row r="55" spans="1:9">
      <c r="A55" s="1"/>
      <c r="B55" s="1"/>
      <c r="C55" s="1"/>
      <c r="D55" s="1"/>
      <c r="E55" s="31" t="s">
        <v>134</v>
      </c>
      <c r="F55" s="32"/>
      <c r="G55" s="243"/>
    </row>
    <row r="56" spans="1:9">
      <c r="A56" s="1"/>
      <c r="B56" s="1"/>
      <c r="C56" s="1"/>
      <c r="D56" s="1" t="s">
        <v>46</v>
      </c>
      <c r="E56" s="1"/>
      <c r="F56" s="1"/>
      <c r="G56" s="26"/>
      <c r="I56" s="22"/>
    </row>
    <row r="57" spans="1:9">
      <c r="A57" s="1"/>
      <c r="B57" s="1"/>
      <c r="C57" s="1"/>
      <c r="D57" s="4" t="s">
        <v>47</v>
      </c>
      <c r="E57" s="4"/>
      <c r="F57" s="4"/>
      <c r="G57" s="26"/>
      <c r="I57" s="22"/>
    </row>
    <row r="58" spans="1:9" s="3" customFormat="1" ht="20">
      <c r="A58" s="2"/>
      <c r="B58" s="2"/>
      <c r="C58" s="2"/>
      <c r="D58" s="2"/>
      <c r="E58" s="34" t="s">
        <v>48</v>
      </c>
      <c r="F58" s="36"/>
      <c r="G58" s="35" t="s">
        <v>135</v>
      </c>
      <c r="H58" s="6"/>
    </row>
    <row r="59" spans="1:9" s="3" customFormat="1" ht="20">
      <c r="A59" s="2"/>
      <c r="B59" s="2"/>
      <c r="C59" s="2"/>
      <c r="D59" s="2"/>
      <c r="E59" s="34" t="s">
        <v>49</v>
      </c>
      <c r="F59" s="36"/>
      <c r="G59" s="35" t="s">
        <v>136</v>
      </c>
      <c r="H59" s="6"/>
    </row>
    <row r="60" spans="1:9">
      <c r="A60" s="1"/>
      <c r="B60" s="1"/>
      <c r="C60" s="1"/>
      <c r="D60" s="1"/>
      <c r="E60" s="4" t="s">
        <v>50</v>
      </c>
      <c r="F60" s="4"/>
      <c r="G60" s="26"/>
    </row>
    <row r="61" spans="1:9" s="3" customFormat="1">
      <c r="A61" s="2"/>
      <c r="B61" s="2"/>
      <c r="C61" s="2"/>
      <c r="D61" s="2"/>
      <c r="E61" s="2"/>
      <c r="F61" s="34" t="s">
        <v>230</v>
      </c>
      <c r="G61" s="243" t="s">
        <v>139</v>
      </c>
      <c r="H61" s="6"/>
    </row>
    <row r="62" spans="1:9" s="3" customFormat="1">
      <c r="A62" s="2"/>
      <c r="B62" s="2"/>
      <c r="C62" s="2"/>
      <c r="D62" s="2"/>
      <c r="E62" s="2"/>
      <c r="F62" s="34" t="s">
        <v>231</v>
      </c>
      <c r="G62" s="243"/>
      <c r="H62" s="6"/>
    </row>
    <row r="63" spans="1:9" s="3" customFormat="1">
      <c r="A63" s="2"/>
      <c r="B63" s="2"/>
      <c r="C63" s="2"/>
      <c r="D63" s="2"/>
      <c r="E63" s="2"/>
      <c r="F63" s="34" t="s">
        <v>232</v>
      </c>
      <c r="G63" s="243"/>
      <c r="H63" s="43"/>
    </row>
    <row r="64" spans="1:9" s="3" customFormat="1">
      <c r="A64" s="2"/>
      <c r="B64" s="2"/>
      <c r="C64" s="2"/>
      <c r="D64" s="2"/>
      <c r="E64" s="2"/>
      <c r="F64" s="34" t="s">
        <v>51</v>
      </c>
      <c r="G64" s="243"/>
      <c r="H64" s="6"/>
    </row>
    <row r="65" spans="1:9">
      <c r="A65" s="1"/>
      <c r="B65" s="1"/>
      <c r="C65" s="1"/>
      <c r="D65" s="1"/>
      <c r="E65" s="1" t="s">
        <v>52</v>
      </c>
      <c r="F65" s="1"/>
      <c r="G65" s="26"/>
    </row>
    <row r="66" spans="1:9">
      <c r="A66" s="1"/>
      <c r="B66" s="1"/>
      <c r="C66" s="1"/>
      <c r="D66" s="1"/>
      <c r="E66" s="1" t="s">
        <v>53</v>
      </c>
      <c r="F66" s="1"/>
      <c r="G66" s="26"/>
    </row>
    <row r="67" spans="1:9">
      <c r="A67" s="1"/>
      <c r="B67" s="1"/>
      <c r="C67" s="1"/>
      <c r="D67" s="1" t="s">
        <v>54</v>
      </c>
      <c r="E67" s="1"/>
      <c r="F67" s="1"/>
      <c r="G67" s="26"/>
    </row>
    <row r="68" spans="1:9">
      <c r="A68" s="1"/>
      <c r="B68" s="1"/>
      <c r="C68" s="1"/>
      <c r="D68" s="4" t="s">
        <v>55</v>
      </c>
      <c r="E68" s="4"/>
      <c r="F68" s="4"/>
      <c r="G68" s="26"/>
    </row>
    <row r="69" spans="1:9">
      <c r="A69" s="1"/>
      <c r="B69" s="1"/>
      <c r="C69" s="1"/>
      <c r="D69" s="1"/>
      <c r="E69" s="31" t="s">
        <v>56</v>
      </c>
      <c r="F69" s="32"/>
      <c r="G69" s="244" t="s">
        <v>229</v>
      </c>
    </row>
    <row r="70" spans="1:9">
      <c r="A70" s="1"/>
      <c r="B70" s="1"/>
      <c r="C70" s="1"/>
      <c r="D70" s="1"/>
      <c r="E70" s="31" t="s">
        <v>57</v>
      </c>
      <c r="F70" s="32"/>
      <c r="G70" s="244"/>
    </row>
    <row r="71" spans="1:9">
      <c r="A71" s="1"/>
      <c r="B71" s="1"/>
      <c r="C71" s="1"/>
      <c r="D71" s="1"/>
      <c r="E71" s="31" t="s">
        <v>58</v>
      </c>
      <c r="F71" s="32"/>
      <c r="G71" s="244"/>
    </row>
    <row r="72" spans="1:9">
      <c r="A72" s="1"/>
      <c r="B72" s="1"/>
      <c r="C72" s="1"/>
      <c r="D72" s="1"/>
      <c r="E72" s="31" t="s">
        <v>59</v>
      </c>
      <c r="F72" s="32"/>
      <c r="G72" s="244"/>
    </row>
    <row r="73" spans="1:9">
      <c r="A73" s="1"/>
      <c r="B73" s="1"/>
      <c r="C73" s="1"/>
      <c r="D73" s="1"/>
      <c r="E73" s="31" t="s">
        <v>60</v>
      </c>
      <c r="F73" s="32"/>
      <c r="G73" s="244"/>
    </row>
    <row r="74" spans="1:9">
      <c r="A74" s="1"/>
      <c r="B74" s="1"/>
      <c r="C74" s="1"/>
      <c r="D74" s="1"/>
      <c r="E74" s="31" t="s">
        <v>61</v>
      </c>
      <c r="F74" s="32"/>
      <c r="G74" s="244"/>
    </row>
    <row r="75" spans="1:9" ht="17.25" customHeight="1">
      <c r="A75" s="1"/>
      <c r="B75" s="1"/>
      <c r="C75" s="1"/>
      <c r="D75" s="1" t="s">
        <v>55</v>
      </c>
      <c r="E75" s="1"/>
      <c r="F75" s="1"/>
      <c r="G75" s="26"/>
    </row>
    <row r="76" spans="1:9">
      <c r="A76" s="1"/>
      <c r="B76" s="1"/>
      <c r="C76" s="1"/>
      <c r="D76" s="1" t="s">
        <v>62</v>
      </c>
      <c r="E76" s="1"/>
      <c r="F76" s="1"/>
      <c r="G76" s="26"/>
      <c r="H76" s="55"/>
      <c r="I76" s="56"/>
    </row>
    <row r="77" spans="1:9" ht="6" customHeight="1">
      <c r="A77" s="1"/>
      <c r="B77" s="1"/>
      <c r="C77" s="1"/>
      <c r="D77" s="1"/>
      <c r="E77" s="1"/>
      <c r="F77" s="1"/>
      <c r="G77" s="26"/>
      <c r="H77" s="55"/>
      <c r="I77" s="56"/>
    </row>
    <row r="78" spans="1:9">
      <c r="A78" s="1"/>
      <c r="B78" s="1"/>
      <c r="C78" s="30"/>
      <c r="D78" s="239" t="s">
        <v>127</v>
      </c>
      <c r="E78" s="239"/>
      <c r="F78" s="239"/>
      <c r="G78" s="26"/>
      <c r="H78" s="7"/>
      <c r="I78" s="56"/>
    </row>
    <row r="79" spans="1:9" s="5" customFormat="1" ht="15" customHeight="1" thickBot="1">
      <c r="A79" s="17"/>
      <c r="B79" s="17"/>
      <c r="C79" s="18"/>
      <c r="D79" s="18"/>
      <c r="E79" s="18"/>
      <c r="F79" s="18"/>
      <c r="G79" s="26"/>
      <c r="H79" s="55"/>
      <c r="I79" s="7"/>
    </row>
    <row r="80" spans="1:9" ht="28">
      <c r="A80" s="1"/>
      <c r="B80" s="1"/>
      <c r="C80" s="1"/>
      <c r="D80" s="4" t="s">
        <v>63</v>
      </c>
      <c r="E80" s="4"/>
      <c r="F80" s="4"/>
      <c r="G80" s="26"/>
      <c r="H80" s="63" t="s">
        <v>223</v>
      </c>
    </row>
    <row r="81" spans="1:9" s="3" customFormat="1" ht="30">
      <c r="A81" s="2"/>
      <c r="B81" s="2"/>
      <c r="C81" s="2"/>
      <c r="D81" s="2"/>
      <c r="E81" s="34" t="s">
        <v>64</v>
      </c>
      <c r="F81" s="34"/>
      <c r="G81" s="51" t="s">
        <v>140</v>
      </c>
      <c r="H81" s="53" t="s">
        <v>64</v>
      </c>
    </row>
    <row r="82" spans="1:9" s="3" customFormat="1" ht="20">
      <c r="A82" s="2"/>
      <c r="B82" s="2"/>
      <c r="C82" s="2"/>
      <c r="D82" s="2"/>
      <c r="E82" s="34" t="s">
        <v>65</v>
      </c>
      <c r="F82" s="34"/>
      <c r="G82" s="51" t="s">
        <v>141</v>
      </c>
      <c r="H82" s="53" t="s">
        <v>65</v>
      </c>
    </row>
    <row r="83" spans="1:9" s="3" customFormat="1">
      <c r="A83" s="2"/>
      <c r="B83" s="2"/>
      <c r="C83" s="2"/>
      <c r="D83" s="2"/>
      <c r="E83" s="34" t="s">
        <v>66</v>
      </c>
      <c r="F83" s="34"/>
      <c r="G83" s="51" t="s">
        <v>142</v>
      </c>
      <c r="H83" s="53" t="s">
        <v>204</v>
      </c>
    </row>
    <row r="84" spans="1:9">
      <c r="A84" s="1"/>
      <c r="B84" s="1"/>
      <c r="C84" s="1"/>
      <c r="D84" s="1" t="s">
        <v>67</v>
      </c>
      <c r="E84" s="1"/>
      <c r="F84" s="1"/>
      <c r="G84" s="26"/>
      <c r="H84" s="53" t="s">
        <v>205</v>
      </c>
    </row>
    <row r="85" spans="1:9">
      <c r="A85" s="1"/>
      <c r="B85" s="1"/>
      <c r="C85" s="1"/>
      <c r="D85" s="4" t="s">
        <v>68</v>
      </c>
      <c r="E85" s="4"/>
      <c r="F85" s="4"/>
      <c r="G85" s="26"/>
      <c r="H85" s="53" t="s">
        <v>206</v>
      </c>
    </row>
    <row r="86" spans="1:9" s="3" customFormat="1" ht="50">
      <c r="A86" s="2"/>
      <c r="B86" s="2"/>
      <c r="C86" s="2"/>
      <c r="D86" s="2"/>
      <c r="E86" s="34" t="s">
        <v>246</v>
      </c>
      <c r="F86" s="36"/>
      <c r="G86" s="57" t="s">
        <v>224</v>
      </c>
      <c r="H86" s="53" t="s">
        <v>207</v>
      </c>
    </row>
    <row r="87" spans="1:9">
      <c r="A87" s="1"/>
      <c r="B87" s="1"/>
      <c r="C87" s="1"/>
      <c r="D87" s="4" t="s">
        <v>181</v>
      </c>
      <c r="E87" s="4"/>
      <c r="F87" s="4"/>
      <c r="G87" s="26"/>
      <c r="H87" s="53" t="s">
        <v>208</v>
      </c>
    </row>
    <row r="88" spans="1:9" s="3" customFormat="1" ht="40">
      <c r="A88" s="2"/>
      <c r="B88" s="2"/>
      <c r="C88" s="2"/>
      <c r="D88" s="2"/>
      <c r="E88" s="34" t="s">
        <v>69</v>
      </c>
      <c r="F88" s="36"/>
      <c r="G88" s="58" t="s">
        <v>225</v>
      </c>
      <c r="H88" s="61" t="s">
        <v>209</v>
      </c>
    </row>
    <row r="89" spans="1:9" s="3" customFormat="1">
      <c r="A89" s="2"/>
      <c r="B89" s="2"/>
      <c r="C89" s="2"/>
      <c r="D89" s="2"/>
      <c r="E89" s="65" t="s">
        <v>125</v>
      </c>
      <c r="F89" s="66"/>
      <c r="G89" s="51" t="s">
        <v>147</v>
      </c>
      <c r="H89" s="61" t="s">
        <v>210</v>
      </c>
    </row>
    <row r="90" spans="1:9" s="3" customFormat="1">
      <c r="A90" s="2"/>
      <c r="B90" s="2"/>
      <c r="C90" s="2"/>
      <c r="D90" s="2"/>
      <c r="E90" s="65" t="s">
        <v>130</v>
      </c>
      <c r="F90" s="66"/>
      <c r="G90" s="51" t="s">
        <v>148</v>
      </c>
      <c r="H90" s="61" t="s">
        <v>219</v>
      </c>
    </row>
    <row r="91" spans="1:9" s="3" customFormat="1">
      <c r="A91" s="2"/>
      <c r="B91" s="2"/>
      <c r="C91" s="2"/>
      <c r="D91" s="2"/>
      <c r="E91" s="34" t="s">
        <v>131</v>
      </c>
      <c r="F91" s="36"/>
      <c r="G91" s="51" t="s">
        <v>142</v>
      </c>
      <c r="H91" s="61" t="s">
        <v>211</v>
      </c>
    </row>
    <row r="92" spans="1:9" ht="15" thickBot="1">
      <c r="A92" s="1"/>
      <c r="B92" s="1"/>
      <c r="C92" s="1"/>
      <c r="D92" s="1" t="s">
        <v>128</v>
      </c>
      <c r="E92" s="1"/>
      <c r="F92" s="1"/>
      <c r="G92" s="26"/>
      <c r="H92" s="61" t="s">
        <v>222</v>
      </c>
    </row>
    <row r="93" spans="1:9" ht="25" thickBot="1">
      <c r="A93" s="1"/>
      <c r="B93" s="1"/>
      <c r="C93" s="1"/>
      <c r="D93" s="4" t="s">
        <v>70</v>
      </c>
      <c r="E93" s="4"/>
      <c r="F93" s="4"/>
      <c r="G93" s="26"/>
      <c r="H93" s="61" t="s">
        <v>212</v>
      </c>
      <c r="I93" s="54" t="s">
        <v>221</v>
      </c>
    </row>
    <row r="94" spans="1:9" s="21" customFormat="1" ht="20">
      <c r="A94" s="20"/>
      <c r="B94" s="20"/>
      <c r="C94" s="20"/>
      <c r="D94" s="20"/>
      <c r="E94" s="34" t="s">
        <v>247</v>
      </c>
      <c r="F94" s="34"/>
      <c r="G94" s="57" t="s">
        <v>226</v>
      </c>
      <c r="H94" s="61" t="s">
        <v>213</v>
      </c>
    </row>
    <row r="95" spans="1:9" s="21" customFormat="1" ht="20">
      <c r="A95" s="20"/>
      <c r="B95" s="20"/>
      <c r="C95" s="20"/>
      <c r="D95" s="20"/>
      <c r="E95" s="34" t="s">
        <v>71</v>
      </c>
      <c r="F95" s="34"/>
      <c r="G95" s="57" t="s">
        <v>227</v>
      </c>
      <c r="H95" s="61" t="s">
        <v>214</v>
      </c>
    </row>
    <row r="96" spans="1:9" s="21" customFormat="1" ht="20">
      <c r="A96" s="20"/>
      <c r="B96" s="20"/>
      <c r="C96" s="20"/>
      <c r="D96" s="20"/>
      <c r="E96" s="34" t="s">
        <v>144</v>
      </c>
      <c r="F96" s="34"/>
      <c r="G96" s="51" t="s">
        <v>145</v>
      </c>
      <c r="H96" s="61" t="s">
        <v>215</v>
      </c>
    </row>
    <row r="97" spans="1:8" s="21" customFormat="1" ht="20">
      <c r="A97" s="20"/>
      <c r="B97" s="20"/>
      <c r="C97" s="20"/>
      <c r="D97" s="20"/>
      <c r="E97" s="65" t="s">
        <v>132</v>
      </c>
      <c r="F97" s="65"/>
      <c r="G97" s="51" t="s">
        <v>146</v>
      </c>
      <c r="H97" s="61" t="s">
        <v>216</v>
      </c>
    </row>
    <row r="98" spans="1:8" s="21" customFormat="1" ht="40">
      <c r="A98" s="20"/>
      <c r="B98" s="20"/>
      <c r="C98" s="20"/>
      <c r="D98" s="20"/>
      <c r="E98" s="34" t="s">
        <v>177</v>
      </c>
      <c r="F98" s="34"/>
      <c r="G98" s="57" t="s">
        <v>228</v>
      </c>
      <c r="H98" s="61" t="s">
        <v>217</v>
      </c>
    </row>
    <row r="99" spans="1:8" s="21" customFormat="1">
      <c r="A99" s="20"/>
      <c r="B99" s="20"/>
      <c r="C99" s="20"/>
      <c r="D99" s="20"/>
      <c r="E99" s="34" t="s">
        <v>242</v>
      </c>
      <c r="F99" s="64"/>
      <c r="G99" s="57"/>
      <c r="H99" s="61"/>
    </row>
    <row r="100" spans="1:8" s="21" customFormat="1" ht="30">
      <c r="A100" s="20"/>
      <c r="B100" s="20"/>
      <c r="C100" s="20"/>
      <c r="D100" s="20"/>
      <c r="E100" s="34" t="s">
        <v>243</v>
      </c>
      <c r="F100" s="34"/>
      <c r="G100" s="51" t="s">
        <v>178</v>
      </c>
      <c r="H100" s="61" t="s">
        <v>218</v>
      </c>
    </row>
    <row r="101" spans="1:8" s="9" customFormat="1" ht="41" thickBot="1">
      <c r="A101" s="8"/>
      <c r="B101" s="8"/>
      <c r="C101" s="8"/>
      <c r="D101" s="8"/>
      <c r="E101" s="37" t="s">
        <v>244</v>
      </c>
      <c r="F101" s="37"/>
      <c r="G101" s="51" t="s">
        <v>245</v>
      </c>
      <c r="H101" s="62" t="s">
        <v>220</v>
      </c>
    </row>
    <row r="102" spans="1:8" s="7" customFormat="1">
      <c r="A102" s="10"/>
      <c r="B102" s="10"/>
      <c r="C102" s="10"/>
      <c r="D102" s="10"/>
      <c r="E102" s="38" t="s">
        <v>72</v>
      </c>
      <c r="F102" s="38"/>
      <c r="G102" s="52" t="s">
        <v>149</v>
      </c>
    </row>
    <row r="103" spans="1:8" s="9" customFormat="1" ht="40">
      <c r="A103" s="8"/>
      <c r="B103" s="8"/>
      <c r="C103" s="8"/>
      <c r="D103" s="8"/>
      <c r="E103" s="37" t="s">
        <v>73</v>
      </c>
      <c r="F103" s="37"/>
      <c r="G103" s="35" t="s">
        <v>150</v>
      </c>
    </row>
    <row r="104" spans="1:8" s="9" customFormat="1" ht="20">
      <c r="A104" s="8"/>
      <c r="B104" s="8"/>
      <c r="C104" s="8"/>
      <c r="D104" s="8"/>
      <c r="E104" s="65" t="s">
        <v>75</v>
      </c>
      <c r="F104" s="65"/>
      <c r="G104" s="35" t="s">
        <v>152</v>
      </c>
    </row>
    <row r="105" spans="1:8" s="9" customFormat="1" ht="20">
      <c r="A105" s="8"/>
      <c r="B105" s="8"/>
      <c r="C105" s="8"/>
      <c r="D105" s="8"/>
      <c r="E105" s="65" t="s">
        <v>76</v>
      </c>
      <c r="F105" s="65"/>
      <c r="G105" s="35" t="s">
        <v>151</v>
      </c>
    </row>
    <row r="106" spans="1:8" s="7" customFormat="1">
      <c r="A106" s="10"/>
      <c r="B106" s="10"/>
      <c r="C106" s="10"/>
      <c r="D106" s="10"/>
      <c r="E106" s="38" t="s">
        <v>77</v>
      </c>
      <c r="F106" s="38"/>
      <c r="G106" s="35" t="s">
        <v>142</v>
      </c>
    </row>
    <row r="107" spans="1:8" s="7" customFormat="1">
      <c r="A107" s="10"/>
      <c r="B107" s="10"/>
      <c r="C107" s="10"/>
      <c r="D107" s="10" t="s">
        <v>78</v>
      </c>
      <c r="E107" s="10"/>
      <c r="F107" s="10"/>
      <c r="G107" s="28"/>
    </row>
    <row r="108" spans="1:8" s="7" customFormat="1">
      <c r="A108" s="10"/>
      <c r="B108" s="10"/>
      <c r="C108" s="10"/>
      <c r="D108" s="12" t="s">
        <v>79</v>
      </c>
      <c r="E108" s="12"/>
      <c r="F108" s="12"/>
      <c r="G108" s="28"/>
    </row>
    <row r="109" spans="1:8" s="7" customFormat="1">
      <c r="A109" s="10"/>
      <c r="B109" s="10"/>
      <c r="C109" s="10"/>
      <c r="D109" s="10"/>
      <c r="E109" s="49" t="s">
        <v>80</v>
      </c>
      <c r="F109" s="50"/>
      <c r="G109" s="243" t="s">
        <v>157</v>
      </c>
      <c r="H109" s="44" t="s">
        <v>184</v>
      </c>
    </row>
    <row r="110" spans="1:8" s="7" customFormat="1">
      <c r="A110" s="10"/>
      <c r="B110" s="10"/>
      <c r="C110" s="10"/>
      <c r="D110" s="10"/>
      <c r="E110" s="38" t="s">
        <v>81</v>
      </c>
      <c r="F110" s="39"/>
      <c r="G110" s="243"/>
    </row>
    <row r="111" spans="1:8" s="7" customFormat="1">
      <c r="A111" s="10"/>
      <c r="B111" s="10"/>
      <c r="C111" s="10"/>
      <c r="D111" s="10"/>
      <c r="E111" s="67" t="s">
        <v>82</v>
      </c>
      <c r="F111" s="68"/>
      <c r="G111" s="243"/>
    </row>
    <row r="112" spans="1:8" s="11" customFormat="1" ht="20">
      <c r="A112" s="8"/>
      <c r="B112" s="8"/>
      <c r="C112" s="8"/>
      <c r="D112" s="8"/>
      <c r="E112" s="70" t="s">
        <v>83</v>
      </c>
      <c r="F112" s="71"/>
      <c r="G112" s="35" t="s">
        <v>176</v>
      </c>
    </row>
    <row r="113" spans="1:8" s="9" customFormat="1" ht="20">
      <c r="A113" s="8"/>
      <c r="B113" s="8"/>
      <c r="C113" s="8"/>
      <c r="D113" s="8"/>
      <c r="E113" s="70" t="s">
        <v>74</v>
      </c>
      <c r="F113" s="70"/>
      <c r="G113" s="35" t="s">
        <v>153</v>
      </c>
    </row>
    <row r="114" spans="1:8" s="9" customFormat="1">
      <c r="A114" s="8"/>
      <c r="B114" s="8"/>
      <c r="C114" s="8"/>
      <c r="D114" s="8"/>
      <c r="E114" s="37" t="s">
        <v>84</v>
      </c>
      <c r="F114" s="40"/>
      <c r="G114" s="35" t="s">
        <v>142</v>
      </c>
    </row>
    <row r="115" spans="1:8" s="7" customFormat="1">
      <c r="A115" s="10"/>
      <c r="B115" s="10"/>
      <c r="C115" s="10"/>
      <c r="D115" s="10" t="s">
        <v>85</v>
      </c>
      <c r="E115" s="10"/>
      <c r="F115" s="10"/>
      <c r="G115" s="28"/>
    </row>
    <row r="116" spans="1:8" s="7" customFormat="1">
      <c r="A116" s="10"/>
      <c r="B116" s="10"/>
      <c r="C116" s="10"/>
      <c r="D116" s="12" t="s">
        <v>202</v>
      </c>
      <c r="E116" s="12"/>
      <c r="F116" s="12"/>
      <c r="G116" s="28"/>
      <c r="H116" s="44"/>
    </row>
    <row r="117" spans="1:8" s="9" customFormat="1" ht="20">
      <c r="A117" s="8"/>
      <c r="B117" s="8"/>
      <c r="C117" s="8"/>
      <c r="D117" s="8"/>
      <c r="E117" s="37" t="s">
        <v>86</v>
      </c>
      <c r="F117" s="40"/>
      <c r="G117" s="35" t="s">
        <v>158</v>
      </c>
      <c r="H117" s="45"/>
    </row>
    <row r="118" spans="1:8" s="9" customFormat="1" ht="20">
      <c r="A118" s="8"/>
      <c r="B118" s="8"/>
      <c r="C118" s="8"/>
      <c r="D118" s="8"/>
      <c r="E118" s="37" t="s">
        <v>198</v>
      </c>
      <c r="F118" s="40"/>
      <c r="G118" s="35" t="s">
        <v>201</v>
      </c>
      <c r="H118" s="45"/>
    </row>
    <row r="119" spans="1:8" s="9" customFormat="1">
      <c r="A119" s="8"/>
      <c r="B119" s="8"/>
      <c r="C119" s="8"/>
      <c r="D119" s="8"/>
      <c r="E119" s="69" t="s">
        <v>199</v>
      </c>
      <c r="F119" s="72"/>
      <c r="G119" s="35" t="s">
        <v>200</v>
      </c>
      <c r="H119" s="45"/>
    </row>
    <row r="120" spans="1:8" s="9" customFormat="1">
      <c r="A120" s="8"/>
      <c r="B120" s="8"/>
      <c r="C120" s="8"/>
      <c r="D120" s="8"/>
      <c r="E120" s="37" t="s">
        <v>87</v>
      </c>
      <c r="F120" s="40"/>
      <c r="G120" s="35" t="s">
        <v>142</v>
      </c>
    </row>
    <row r="121" spans="1:8" s="7" customFormat="1">
      <c r="A121" s="10"/>
      <c r="B121" s="10"/>
      <c r="C121" s="10"/>
      <c r="D121" s="10" t="s">
        <v>203</v>
      </c>
      <c r="E121" s="10"/>
      <c r="F121" s="10"/>
      <c r="G121" s="28"/>
    </row>
    <row r="122" spans="1:8" s="7" customFormat="1">
      <c r="A122" s="10"/>
      <c r="B122" s="10"/>
      <c r="C122" s="10"/>
      <c r="D122" s="12" t="s">
        <v>88</v>
      </c>
      <c r="E122" s="12"/>
      <c r="F122" s="12"/>
      <c r="G122" s="28"/>
    </row>
    <row r="123" spans="1:8" s="7" customFormat="1">
      <c r="A123" s="10"/>
      <c r="B123" s="10"/>
      <c r="C123" s="10"/>
      <c r="D123" s="10"/>
      <c r="E123" s="38" t="s">
        <v>89</v>
      </c>
      <c r="F123" s="39"/>
      <c r="G123" s="243" t="s">
        <v>185</v>
      </c>
    </row>
    <row r="124" spans="1:8" s="9" customFormat="1">
      <c r="A124" s="8"/>
      <c r="B124" s="8"/>
      <c r="C124" s="8"/>
      <c r="D124" s="8"/>
      <c r="E124" s="37" t="s">
        <v>160</v>
      </c>
      <c r="F124" s="40"/>
      <c r="G124" s="243"/>
    </row>
    <row r="125" spans="1:8" s="7" customFormat="1">
      <c r="A125" s="10"/>
      <c r="B125" s="10"/>
      <c r="C125" s="10"/>
      <c r="D125" s="10"/>
      <c r="E125" s="38" t="s">
        <v>90</v>
      </c>
      <c r="F125" s="39"/>
      <c r="G125" s="243"/>
      <c r="H125" s="44"/>
    </row>
    <row r="126" spans="1:8" s="9" customFormat="1">
      <c r="A126" s="8"/>
      <c r="B126" s="8"/>
      <c r="C126" s="8"/>
      <c r="D126" s="8"/>
      <c r="E126" s="37" t="s">
        <v>91</v>
      </c>
      <c r="F126" s="40"/>
      <c r="G126" s="35" t="s">
        <v>142</v>
      </c>
    </row>
    <row r="127" spans="1:8" s="7" customFormat="1">
      <c r="A127" s="10"/>
      <c r="B127" s="10"/>
      <c r="C127" s="10"/>
      <c r="D127" s="10" t="s">
        <v>92</v>
      </c>
      <c r="E127" s="10"/>
      <c r="F127" s="10"/>
      <c r="G127" s="28"/>
    </row>
    <row r="128" spans="1:8" s="7" customFormat="1">
      <c r="A128" s="10"/>
      <c r="B128" s="10"/>
      <c r="C128" s="10"/>
      <c r="D128" s="12" t="s">
        <v>93</v>
      </c>
      <c r="E128" s="12"/>
      <c r="F128" s="12"/>
      <c r="G128" s="28"/>
    </row>
    <row r="129" spans="1:8" s="7" customFormat="1">
      <c r="A129" s="10"/>
      <c r="B129" s="10"/>
      <c r="C129" s="10"/>
      <c r="D129" s="10"/>
      <c r="E129" s="38" t="s">
        <v>196</v>
      </c>
      <c r="F129" s="39"/>
      <c r="G129" s="243" t="s">
        <v>186</v>
      </c>
      <c r="H129" s="44"/>
    </row>
    <row r="130" spans="1:8" s="7" customFormat="1">
      <c r="A130" s="10"/>
      <c r="B130" s="10"/>
      <c r="C130" s="10"/>
      <c r="D130" s="10"/>
      <c r="E130" s="38" t="s">
        <v>197</v>
      </c>
      <c r="F130" s="39"/>
      <c r="G130" s="243"/>
      <c r="H130" s="44"/>
    </row>
    <row r="131" spans="1:8" s="7" customFormat="1">
      <c r="A131" s="10"/>
      <c r="B131" s="10"/>
      <c r="C131" s="10"/>
      <c r="D131" s="10"/>
      <c r="E131" s="37" t="s">
        <v>161</v>
      </c>
      <c r="F131" s="39"/>
      <c r="G131" s="243"/>
      <c r="H131" s="44"/>
    </row>
    <row r="132" spans="1:8" s="9" customFormat="1">
      <c r="A132" s="8"/>
      <c r="B132" s="8"/>
      <c r="C132" s="8"/>
      <c r="D132" s="8"/>
      <c r="E132" s="37" t="s">
        <v>195</v>
      </c>
      <c r="F132" s="40"/>
      <c r="G132" s="35" t="s">
        <v>162</v>
      </c>
      <c r="H132" s="45"/>
    </row>
    <row r="133" spans="1:8" s="9" customFormat="1" ht="20">
      <c r="A133" s="8"/>
      <c r="B133" s="8"/>
      <c r="C133" s="8"/>
      <c r="D133" s="8"/>
      <c r="E133" s="37" t="s">
        <v>94</v>
      </c>
      <c r="F133" s="40"/>
      <c r="G133" s="48" t="s">
        <v>194</v>
      </c>
    </row>
    <row r="134" spans="1:8" s="7" customFormat="1">
      <c r="A134" s="10"/>
      <c r="B134" s="10"/>
      <c r="C134" s="10"/>
      <c r="D134" s="10"/>
      <c r="E134" s="37" t="s">
        <v>95</v>
      </c>
      <c r="F134" s="39"/>
      <c r="G134" s="35" t="s">
        <v>142</v>
      </c>
    </row>
    <row r="135" spans="1:8" s="7" customFormat="1">
      <c r="A135" s="10"/>
      <c r="B135" s="10"/>
      <c r="C135" s="10"/>
      <c r="D135" s="10" t="s">
        <v>96</v>
      </c>
      <c r="E135" s="10"/>
      <c r="F135" s="10"/>
      <c r="G135" s="28"/>
    </row>
    <row r="136" spans="1:8" s="7" customFormat="1">
      <c r="A136" s="10"/>
      <c r="B136" s="10"/>
      <c r="C136" s="10"/>
      <c r="D136" s="12" t="s">
        <v>97</v>
      </c>
      <c r="E136" s="12"/>
      <c r="F136" s="12"/>
      <c r="G136" s="28"/>
    </row>
    <row r="137" spans="1:8" s="7" customFormat="1">
      <c r="A137" s="10"/>
      <c r="B137" s="10"/>
      <c r="C137" s="10"/>
      <c r="D137" s="10"/>
      <c r="E137" s="38" t="s">
        <v>98</v>
      </c>
      <c r="F137" s="38"/>
      <c r="G137" s="244" t="s">
        <v>193</v>
      </c>
    </row>
    <row r="138" spans="1:8" s="7" customFormat="1" ht="20.25" customHeight="1">
      <c r="A138" s="10"/>
      <c r="B138" s="10"/>
      <c r="C138" s="10"/>
      <c r="D138" s="10"/>
      <c r="E138" s="38" t="s">
        <v>99</v>
      </c>
      <c r="F138" s="38"/>
      <c r="G138" s="243"/>
    </row>
    <row r="139" spans="1:8" s="9" customFormat="1">
      <c r="A139" s="8"/>
      <c r="B139" s="8"/>
      <c r="C139" s="8"/>
      <c r="D139" s="8"/>
      <c r="E139" s="37" t="s">
        <v>100</v>
      </c>
      <c r="F139" s="37"/>
      <c r="G139" s="35" t="s">
        <v>142</v>
      </c>
    </row>
    <row r="140" spans="1:8" s="7" customFormat="1">
      <c r="A140" s="10"/>
      <c r="B140" s="10"/>
      <c r="C140" s="10"/>
      <c r="D140" s="10" t="s">
        <v>101</v>
      </c>
      <c r="E140" s="10"/>
      <c r="F140" s="10"/>
      <c r="G140" s="28"/>
    </row>
    <row r="141" spans="1:8" s="7" customFormat="1">
      <c r="A141" s="10"/>
      <c r="B141" s="10"/>
      <c r="C141" s="10"/>
      <c r="D141" s="12" t="s">
        <v>102</v>
      </c>
      <c r="E141" s="12"/>
      <c r="F141" s="12"/>
      <c r="G141" s="28"/>
    </row>
    <row r="142" spans="1:8" s="9" customFormat="1" ht="20">
      <c r="A142" s="8"/>
      <c r="B142" s="8"/>
      <c r="C142" s="8"/>
      <c r="D142" s="8"/>
      <c r="E142" s="37" t="s">
        <v>103</v>
      </c>
      <c r="F142" s="40"/>
      <c r="G142" s="35" t="s">
        <v>163</v>
      </c>
    </row>
    <row r="143" spans="1:8" s="9" customFormat="1" ht="40">
      <c r="A143" s="8"/>
      <c r="B143" s="8"/>
      <c r="C143" s="8"/>
      <c r="D143" s="8"/>
      <c r="E143" s="37" t="s">
        <v>104</v>
      </c>
      <c r="F143" s="40"/>
      <c r="G143" s="48" t="s">
        <v>192</v>
      </c>
      <c r="H143" s="9" t="s">
        <v>187</v>
      </c>
    </row>
    <row r="144" spans="1:8" s="9" customFormat="1" ht="60">
      <c r="A144" s="8"/>
      <c r="B144" s="8"/>
      <c r="C144" s="8"/>
      <c r="D144" s="8"/>
      <c r="E144" s="37" t="s">
        <v>105</v>
      </c>
      <c r="F144" s="40"/>
      <c r="G144" s="35" t="s">
        <v>248</v>
      </c>
    </row>
    <row r="145" spans="1:20" s="7" customFormat="1">
      <c r="A145" s="10"/>
      <c r="B145" s="10"/>
      <c r="C145" s="10"/>
      <c r="D145" s="10"/>
      <c r="E145" s="38" t="s">
        <v>106</v>
      </c>
      <c r="F145" s="39"/>
      <c r="G145" s="47" t="s">
        <v>191</v>
      </c>
    </row>
    <row r="146" spans="1:20" s="7" customFormat="1">
      <c r="A146" s="10"/>
      <c r="B146" s="10"/>
      <c r="C146" s="10"/>
      <c r="D146" s="10"/>
      <c r="E146" s="37" t="s">
        <v>107</v>
      </c>
      <c r="F146" s="39"/>
      <c r="G146" s="35" t="s">
        <v>142</v>
      </c>
    </row>
    <row r="147" spans="1:20" s="7" customFormat="1">
      <c r="A147" s="10"/>
      <c r="B147" s="10"/>
      <c r="C147" s="10"/>
      <c r="D147" s="10" t="s">
        <v>108</v>
      </c>
      <c r="E147" s="10"/>
      <c r="F147" s="10"/>
      <c r="G147" s="28"/>
    </row>
    <row r="148" spans="1:20" s="7" customFormat="1">
      <c r="A148" s="10"/>
      <c r="B148" s="10"/>
      <c r="C148" s="10"/>
      <c r="D148" s="12" t="s">
        <v>109</v>
      </c>
      <c r="E148" s="12"/>
      <c r="F148" s="12"/>
      <c r="G148" s="28"/>
    </row>
    <row r="149" spans="1:20" s="9" customFormat="1" ht="67.5" customHeight="1">
      <c r="A149" s="8"/>
      <c r="B149" s="8"/>
      <c r="C149" s="8"/>
      <c r="D149" s="8"/>
      <c r="E149" s="37" t="s">
        <v>154</v>
      </c>
      <c r="F149" s="37"/>
      <c r="G149" s="35" t="s">
        <v>167</v>
      </c>
      <c r="H149" s="46" t="s">
        <v>189</v>
      </c>
      <c r="I149" s="45"/>
      <c r="J149" s="45"/>
      <c r="K149" s="45"/>
      <c r="L149" s="45"/>
      <c r="M149" s="45"/>
      <c r="N149" s="45"/>
      <c r="O149" s="45"/>
      <c r="P149" s="45"/>
      <c r="Q149" s="45"/>
      <c r="R149" s="45"/>
      <c r="S149" s="45"/>
      <c r="T149" s="45"/>
    </row>
    <row r="150" spans="1:20" s="9" customFormat="1" ht="42.75" customHeight="1">
      <c r="A150" s="8"/>
      <c r="B150" s="8"/>
      <c r="C150" s="8"/>
      <c r="D150" s="8"/>
      <c r="E150" s="23"/>
      <c r="F150" s="41" t="s">
        <v>155</v>
      </c>
      <c r="G150" s="42" t="s">
        <v>165</v>
      </c>
      <c r="H150" s="46" t="s">
        <v>188</v>
      </c>
      <c r="I150" s="45"/>
      <c r="J150" s="45"/>
      <c r="K150" s="45"/>
      <c r="L150" s="45"/>
      <c r="M150" s="45"/>
      <c r="N150" s="45"/>
      <c r="O150" s="45"/>
      <c r="P150" s="45"/>
      <c r="Q150" s="45"/>
      <c r="R150" s="45"/>
      <c r="S150" s="45"/>
      <c r="T150" s="45"/>
    </row>
    <row r="151" spans="1:20" s="7" customFormat="1" ht="20">
      <c r="A151" s="10"/>
      <c r="B151" s="10"/>
      <c r="C151" s="10"/>
      <c r="D151" s="10"/>
      <c r="E151" s="37" t="s">
        <v>110</v>
      </c>
      <c r="F151" s="37"/>
      <c r="G151" s="35" t="s">
        <v>168</v>
      </c>
    </row>
    <row r="152" spans="1:20" s="7" customFormat="1" ht="20">
      <c r="A152" s="10"/>
      <c r="B152" s="10"/>
      <c r="C152" s="10"/>
      <c r="D152" s="10"/>
      <c r="E152" s="23"/>
      <c r="F152" s="41" t="s">
        <v>156</v>
      </c>
      <c r="G152" s="42" t="s">
        <v>164</v>
      </c>
    </row>
    <row r="153" spans="1:20" s="9" customFormat="1" ht="20">
      <c r="A153" s="8"/>
      <c r="B153" s="8"/>
      <c r="C153" s="8"/>
      <c r="D153" s="8"/>
      <c r="E153" s="37" t="s">
        <v>111</v>
      </c>
      <c r="F153" s="37"/>
      <c r="G153" s="35" t="s">
        <v>166</v>
      </c>
    </row>
    <row r="154" spans="1:20" s="9" customFormat="1" ht="40">
      <c r="A154" s="8"/>
      <c r="B154" s="8"/>
      <c r="C154" s="8"/>
      <c r="D154" s="8"/>
      <c r="E154" s="37" t="s">
        <v>112</v>
      </c>
      <c r="F154" s="37"/>
      <c r="G154" s="35" t="s">
        <v>169</v>
      </c>
    </row>
    <row r="155" spans="1:20" s="9" customFormat="1" ht="20">
      <c r="A155" s="8"/>
      <c r="B155" s="8"/>
      <c r="C155" s="8"/>
      <c r="D155" s="8"/>
      <c r="E155" s="37" t="s">
        <v>113</v>
      </c>
      <c r="F155" s="37"/>
      <c r="G155" s="35" t="s">
        <v>170</v>
      </c>
    </row>
    <row r="156" spans="1:20" s="9" customFormat="1" ht="30">
      <c r="A156" s="8"/>
      <c r="B156" s="8"/>
      <c r="C156" s="8"/>
      <c r="D156" s="8"/>
      <c r="E156" s="37" t="s">
        <v>114</v>
      </c>
      <c r="F156" s="37"/>
      <c r="G156" s="35" t="s">
        <v>171</v>
      </c>
    </row>
    <row r="157" spans="1:20" s="7" customFormat="1">
      <c r="A157" s="10"/>
      <c r="B157" s="10"/>
      <c r="C157" s="10"/>
      <c r="D157" s="12" t="s">
        <v>182</v>
      </c>
      <c r="E157" s="12"/>
      <c r="F157" s="12"/>
      <c r="G157" s="28"/>
    </row>
    <row r="158" spans="1:20" s="9" customFormat="1" ht="30">
      <c r="A158" s="8"/>
      <c r="B158" s="8"/>
      <c r="C158" s="8"/>
      <c r="D158" s="8"/>
      <c r="E158" s="37" t="s">
        <v>115</v>
      </c>
      <c r="F158" s="37"/>
      <c r="G158" s="35" t="s">
        <v>172</v>
      </c>
    </row>
    <row r="159" spans="1:20" s="9" customFormat="1" ht="30">
      <c r="A159" s="8"/>
      <c r="B159" s="8"/>
      <c r="C159" s="8"/>
      <c r="D159" s="8"/>
      <c r="E159" s="37" t="s">
        <v>116</v>
      </c>
      <c r="F159" s="37"/>
      <c r="G159" s="35" t="s">
        <v>174</v>
      </c>
    </row>
    <row r="160" spans="1:20" s="7" customFormat="1">
      <c r="A160" s="10"/>
      <c r="B160" s="10"/>
      <c r="C160" s="10"/>
      <c r="D160" s="10"/>
      <c r="E160" s="38" t="s">
        <v>117</v>
      </c>
      <c r="F160" s="38"/>
      <c r="G160" s="33" t="s">
        <v>175</v>
      </c>
    </row>
    <row r="161" spans="1:17" s="9" customFormat="1">
      <c r="A161" s="8"/>
      <c r="B161" s="8"/>
      <c r="C161" s="8"/>
      <c r="D161" s="8"/>
      <c r="E161" s="37" t="s">
        <v>118</v>
      </c>
      <c r="F161" s="37"/>
      <c r="G161" s="35" t="s">
        <v>142</v>
      </c>
    </row>
    <row r="162" spans="1:17" s="9" customFormat="1">
      <c r="A162" s="8"/>
      <c r="B162" s="8"/>
      <c r="C162" s="8"/>
      <c r="D162" s="8" t="s">
        <v>119</v>
      </c>
      <c r="E162" s="8"/>
      <c r="F162" s="8"/>
      <c r="G162" s="27"/>
    </row>
    <row r="163" spans="1:17" s="7" customFormat="1">
      <c r="A163" s="10"/>
      <c r="B163" s="10"/>
      <c r="C163" s="10"/>
      <c r="D163" s="12" t="s">
        <v>120</v>
      </c>
      <c r="E163" s="12"/>
      <c r="F163" s="12"/>
      <c r="G163" s="28"/>
    </row>
    <row r="164" spans="1:17" s="7" customFormat="1">
      <c r="A164" s="10"/>
      <c r="B164" s="10"/>
      <c r="C164" s="10"/>
      <c r="D164" s="24"/>
      <c r="E164" s="38" t="s">
        <v>121</v>
      </c>
      <c r="F164" s="38"/>
      <c r="G164" s="33" t="s">
        <v>179</v>
      </c>
    </row>
    <row r="165" spans="1:17" s="7" customFormat="1">
      <c r="A165" s="10"/>
      <c r="B165" s="10"/>
      <c r="C165" s="10"/>
      <c r="D165" s="24"/>
      <c r="E165" s="38" t="s">
        <v>122</v>
      </c>
      <c r="F165" s="38"/>
      <c r="G165" s="35" t="s">
        <v>162</v>
      </c>
      <c r="H165" s="44"/>
      <c r="I165" s="44"/>
      <c r="J165" s="44"/>
      <c r="K165" s="44"/>
      <c r="L165" s="44"/>
      <c r="M165" s="44"/>
      <c r="N165" s="44"/>
      <c r="O165" s="44"/>
      <c r="P165" s="44"/>
      <c r="Q165" s="44"/>
    </row>
    <row r="166" spans="1:17" s="9" customFormat="1" ht="20">
      <c r="A166" s="8"/>
      <c r="B166" s="8"/>
      <c r="C166" s="8"/>
      <c r="D166" s="23"/>
      <c r="E166" s="37" t="s">
        <v>123</v>
      </c>
      <c r="F166" s="37"/>
      <c r="G166" s="35" t="s">
        <v>190</v>
      </c>
    </row>
    <row r="167" spans="1:17" s="7" customFormat="1">
      <c r="A167" s="10"/>
      <c r="B167" s="10"/>
      <c r="C167" s="10"/>
      <c r="D167" s="10" t="s">
        <v>124</v>
      </c>
      <c r="E167" s="10"/>
      <c r="F167" s="10"/>
      <c r="G167" s="28"/>
    </row>
    <row r="168" spans="1:17" s="7" customFormat="1">
      <c r="A168" s="29"/>
      <c r="B168" s="29"/>
      <c r="C168" s="29"/>
      <c r="D168" s="29"/>
      <c r="E168" s="29"/>
      <c r="F168" s="29"/>
      <c r="G168" s="28"/>
    </row>
    <row r="169" spans="1:17" s="7" customFormat="1" ht="43.5" customHeight="1">
      <c r="A169" s="241" t="s">
        <v>143</v>
      </c>
      <c r="B169" s="241"/>
      <c r="C169" s="241"/>
      <c r="D169" s="241"/>
      <c r="E169" s="241"/>
      <c r="F169" s="241"/>
      <c r="G169" s="241"/>
    </row>
    <row r="170" spans="1:17" s="7" customFormat="1">
      <c r="A170" s="29"/>
      <c r="B170" s="29"/>
      <c r="C170" s="29"/>
      <c r="D170" s="29"/>
      <c r="E170" s="29"/>
      <c r="F170" s="29"/>
      <c r="G170" s="28"/>
    </row>
    <row r="171" spans="1:17" s="7" customFormat="1" ht="31.5" customHeight="1">
      <c r="A171" s="242" t="s">
        <v>159</v>
      </c>
      <c r="B171" s="242"/>
      <c r="C171" s="242"/>
      <c r="D171" s="242"/>
      <c r="E171" s="242"/>
      <c r="F171" s="242"/>
      <c r="G171" s="242"/>
    </row>
    <row r="172" spans="1:17" s="7" customFormat="1">
      <c r="G172" s="19"/>
    </row>
    <row r="173" spans="1:17" s="5" customFormat="1">
      <c r="G173" s="13"/>
    </row>
  </sheetData>
  <customSheetViews>
    <customSheetView guid="{DEB4C5DD-1985-B942-82C5-CCCD39E97A16}" fitToPage="1" topLeftCell="A149">
      <selection activeCell="F119" sqref="F119"/>
      <rowBreaks count="1" manualBreakCount="1">
        <brk id="121" max="16383" man="1"/>
      </rowBreaks>
      <pageSetup fitToHeight="0" orientation="portrait"/>
      <headerFooter>
        <oddHeader>&amp;C&amp;"Arial,Bold"&amp;12APA California Annual Conference
Standard Budget Line Items and Descriptions</oddHeader>
        <oddFooter>&amp;R&amp;"Arial,Bold"&amp;9Page &amp;P</oddFooter>
      </headerFooter>
    </customSheetView>
    <customSheetView guid="{5B0B98F3-D32A-4358-8984-44A92EF95A2C}" fitToPage="1">
      <selection activeCell="F119" sqref="F119"/>
      <rowBreaks count="1" manualBreakCount="1">
        <brk id="121" max="16383" man="1"/>
      </rowBreaks>
      <pageSetup fitToHeight="0" orientation="portrait"/>
      <headerFooter>
        <oddHeader>&amp;C&amp;"Arial,Bold"&amp;12APA California Annual Conference
Standard Budget Line Items and Descriptions</oddHeader>
        <oddFooter>&amp;R&amp;"Arial,Bold"&amp;9Page &amp;P</oddFooter>
      </headerFooter>
    </customSheetView>
    <customSheetView guid="{536151DA-192A-4E57-B82C-AF64A6274C26}" fitToPage="1" topLeftCell="A149">
      <selection activeCell="F119" sqref="F119"/>
      <rowBreaks count="1" manualBreakCount="1">
        <brk id="121" max="16383" man="1"/>
      </rowBreaks>
      <pageSetup fitToHeight="0" orientation="portrait"/>
      <headerFooter>
        <oddHeader>&amp;C&amp;"Arial,Bold"&amp;12APA California Annual Conference
Standard Budget Line Items and Descriptions</oddHeader>
        <oddFooter>&amp;R&amp;"Arial,Bold"&amp;9Page &amp;P</oddFooter>
      </headerFooter>
    </customSheetView>
    <customSheetView guid="{DB4099E9-66F1-425E-AB21-7564D51C087B}" fitToPage="1" topLeftCell="A149">
      <selection activeCell="F119" sqref="F119"/>
      <rowBreaks count="1" manualBreakCount="1">
        <brk id="121" max="16383" man="1"/>
      </rowBreaks>
      <pageSetup fitToHeight="0" orientation="portrait"/>
      <headerFooter>
        <oddHeader>&amp;C&amp;"Arial,Bold"&amp;12APA California Annual Conference
Standard Budget Line Items and Descriptions</oddHeader>
        <oddFooter>&amp;R&amp;"Arial,Bold"&amp;9Page &amp;P</oddFooter>
      </headerFooter>
    </customSheetView>
  </customSheetViews>
  <mergeCells count="14">
    <mergeCell ref="C2:F2"/>
    <mergeCell ref="G53:G55"/>
    <mergeCell ref="G61:G64"/>
    <mergeCell ref="G69:G74"/>
    <mergeCell ref="G4:G19"/>
    <mergeCell ref="D78:F78"/>
    <mergeCell ref="G21:G42"/>
    <mergeCell ref="A169:G169"/>
    <mergeCell ref="A171:G171"/>
    <mergeCell ref="G109:G111"/>
    <mergeCell ref="G123:G125"/>
    <mergeCell ref="G129:G131"/>
    <mergeCell ref="G137:G138"/>
    <mergeCell ref="E50:F50"/>
  </mergeCells>
  <pageMargins left="0.7" right="0.7" top="0.75" bottom="0.75" header="0.3" footer="0.3"/>
  <pageSetup fitToHeight="0" orientation="portrait"/>
  <headerFooter>
    <oddHeader>&amp;C&amp;"Arial,Bold"&amp;12APA California Annual Conference
Standard Budget Line Items and Descriptions</oddHeader>
    <oddFooter>&amp;R&amp;"Arial,Bold"&amp;9Page &amp;P</oddFooter>
  </headerFooter>
  <rowBreaks count="1" manualBreakCount="1">
    <brk id="121" max="16383" man="1"/>
  </rowBreak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6"/>
  <sheetViews>
    <sheetView tabSelected="1" topLeftCell="A91" zoomScale="90" zoomScaleNormal="90" zoomScalePageLayoutView="90" workbookViewId="0">
      <selection activeCell="G98" sqref="G98"/>
    </sheetView>
  </sheetViews>
  <sheetFormatPr baseColWidth="10" defaultColWidth="8.83203125" defaultRowHeight="14" x14ac:dyDescent="0"/>
  <cols>
    <col min="1" max="1" width="1.33203125" customWidth="1"/>
    <col min="2" max="2" width="1.1640625" customWidth="1"/>
    <col min="3" max="3" width="0.83203125" customWidth="1"/>
    <col min="4" max="4" width="1.1640625" customWidth="1"/>
    <col min="5" max="5" width="4.1640625" customWidth="1"/>
    <col min="6" max="6" width="54" customWidth="1"/>
    <col min="7" max="7" width="20.33203125" customWidth="1"/>
    <col min="8" max="8" width="14.5" bestFit="1" customWidth="1"/>
    <col min="9" max="9" width="12.5" bestFit="1" customWidth="1"/>
    <col min="10" max="10" width="12.6640625" bestFit="1" customWidth="1"/>
    <col min="11" max="11" width="14" customWidth="1"/>
    <col min="12" max="12" width="12.5" customWidth="1"/>
    <col min="13" max="13" width="7.83203125" style="75" bestFit="1" customWidth="1"/>
    <col min="14" max="14" width="13.33203125" style="80" customWidth="1"/>
    <col min="15" max="15" width="11.5" style="80" customWidth="1"/>
    <col min="16" max="16" width="11.1640625" style="80" customWidth="1"/>
    <col min="17" max="17" width="13.5" style="80" customWidth="1"/>
  </cols>
  <sheetData>
    <row r="1" spans="1:19" s="190" customFormat="1" ht="15">
      <c r="E1" s="191"/>
      <c r="F1" s="191"/>
      <c r="G1" s="191"/>
      <c r="H1" s="191"/>
      <c r="I1" s="191"/>
      <c r="J1" s="191"/>
      <c r="K1" s="191"/>
      <c r="L1" s="191"/>
      <c r="M1" s="192"/>
      <c r="N1" s="193"/>
      <c r="O1" s="193"/>
      <c r="P1" s="193"/>
      <c r="Q1" s="220">
        <v>42499</v>
      </c>
    </row>
    <row r="2" spans="1:19" s="190" customFormat="1" ht="22.5" customHeight="1">
      <c r="A2" s="194"/>
      <c r="B2" s="195"/>
      <c r="C2" s="196"/>
      <c r="D2" s="197"/>
      <c r="E2" s="197"/>
      <c r="F2" s="197"/>
      <c r="G2" s="198"/>
      <c r="H2" s="199" t="s">
        <v>297</v>
      </c>
      <c r="I2" s="199" t="s">
        <v>298</v>
      </c>
      <c r="J2" s="200" t="s">
        <v>298</v>
      </c>
      <c r="K2" s="200" t="s">
        <v>298</v>
      </c>
      <c r="L2" s="215" t="s">
        <v>346</v>
      </c>
      <c r="M2" s="201" t="s">
        <v>299</v>
      </c>
      <c r="N2" s="202" t="s">
        <v>300</v>
      </c>
      <c r="O2" s="203"/>
      <c r="P2" s="203"/>
      <c r="Q2" s="203"/>
    </row>
    <row r="3" spans="1:19" s="190" customFormat="1" ht="31">
      <c r="A3" s="194"/>
      <c r="B3" s="204"/>
      <c r="C3" s="205"/>
      <c r="D3" s="206"/>
      <c r="E3" s="206"/>
      <c r="F3" s="206"/>
      <c r="G3" s="221" t="s">
        <v>353</v>
      </c>
      <c r="H3" s="207">
        <v>900</v>
      </c>
      <c r="I3" s="207">
        <v>1200</v>
      </c>
      <c r="J3" s="207">
        <v>1500</v>
      </c>
      <c r="K3" s="207">
        <v>1800</v>
      </c>
      <c r="L3" s="208"/>
      <c r="M3" s="201"/>
      <c r="N3" s="207">
        <v>900</v>
      </c>
      <c r="O3" s="207">
        <v>1200</v>
      </c>
      <c r="P3" s="207">
        <v>1500</v>
      </c>
      <c r="Q3" s="207">
        <v>1800</v>
      </c>
    </row>
    <row r="4" spans="1:19" s="190" customFormat="1" ht="18">
      <c r="A4" s="194"/>
      <c r="B4" s="209"/>
      <c r="C4" s="210" t="s">
        <v>314</v>
      </c>
      <c r="D4" s="211"/>
      <c r="E4" s="211"/>
      <c r="F4" s="212"/>
      <c r="G4" s="213"/>
      <c r="H4" s="214"/>
      <c r="I4" s="214"/>
      <c r="J4" s="214"/>
      <c r="K4" s="214"/>
      <c r="L4" s="208"/>
      <c r="M4" s="201"/>
      <c r="N4" s="207"/>
      <c r="O4" s="207"/>
      <c r="P4" s="207"/>
      <c r="Q4" s="207"/>
    </row>
    <row r="5" spans="1:19" ht="24" customHeight="1">
      <c r="A5" s="1"/>
      <c r="B5" s="1"/>
      <c r="C5" s="86"/>
      <c r="D5" s="12" t="s">
        <v>1</v>
      </c>
      <c r="E5" s="12"/>
      <c r="F5" s="12"/>
      <c r="G5" s="81"/>
      <c r="H5" s="81"/>
      <c r="I5" s="81"/>
      <c r="J5" s="81"/>
      <c r="K5" s="81"/>
      <c r="L5" s="82"/>
      <c r="M5" s="83"/>
      <c r="N5" s="84"/>
      <c r="O5" s="85"/>
      <c r="P5" s="87"/>
      <c r="Q5" s="87"/>
    </row>
    <row r="6" spans="1:19" ht="15" customHeight="1">
      <c r="A6" s="1"/>
      <c r="B6" s="1"/>
      <c r="C6" s="86"/>
      <c r="D6" s="88"/>
      <c r="E6" s="31" t="s">
        <v>2</v>
      </c>
      <c r="F6" s="97"/>
      <c r="G6" s="98"/>
      <c r="H6" s="99">
        <f t="shared" ref="H6:H14" si="0">L6*N6</f>
        <v>193475</v>
      </c>
      <c r="I6" s="99">
        <f t="shared" ref="I6:I14" si="1">L6*O6</f>
        <v>257785</v>
      </c>
      <c r="J6" s="99">
        <f t="shared" ref="J6:J14" si="2">L6*P6</f>
        <v>322095</v>
      </c>
      <c r="K6" s="99">
        <f>L6*Q6</f>
        <v>386405</v>
      </c>
      <c r="L6" s="100">
        <v>545</v>
      </c>
      <c r="M6" s="101">
        <f>N6/N24</f>
        <v>0.39269911504424782</v>
      </c>
      <c r="N6" s="102">
        <v>355</v>
      </c>
      <c r="O6" s="102">
        <v>473</v>
      </c>
      <c r="P6" s="102">
        <v>591</v>
      </c>
      <c r="Q6" s="102">
        <f>P6+R6</f>
        <v>709</v>
      </c>
      <c r="R6" s="180">
        <f>P6-O6</f>
        <v>118</v>
      </c>
      <c r="S6" s="180">
        <f>O6-N6</f>
        <v>118</v>
      </c>
    </row>
    <row r="7" spans="1:19">
      <c r="A7" s="1"/>
      <c r="B7" s="1"/>
      <c r="C7" s="86"/>
      <c r="D7" s="88"/>
      <c r="E7" s="31" t="s">
        <v>3</v>
      </c>
      <c r="F7" s="97"/>
      <c r="G7" s="103"/>
      <c r="H7" s="99">
        <f t="shared" si="0"/>
        <v>64975</v>
      </c>
      <c r="I7" s="99">
        <f t="shared" si="1"/>
        <v>86250</v>
      </c>
      <c r="J7" s="99">
        <f t="shared" si="2"/>
        <v>108100</v>
      </c>
      <c r="K7" s="99">
        <f t="shared" ref="K7:K22" si="3">L7*Q7</f>
        <v>129950</v>
      </c>
      <c r="L7" s="100">
        <v>575</v>
      </c>
      <c r="M7" s="101">
        <f>N7/N24</f>
        <v>0.125</v>
      </c>
      <c r="N7" s="102">
        <v>113</v>
      </c>
      <c r="O7" s="102">
        <v>150</v>
      </c>
      <c r="P7" s="102">
        <v>188</v>
      </c>
      <c r="Q7" s="102">
        <f>P7+R7</f>
        <v>226</v>
      </c>
      <c r="R7" s="180">
        <f t="shared" ref="R7:R22" si="4">P7-O7</f>
        <v>38</v>
      </c>
      <c r="S7" s="180">
        <f t="shared" ref="S7:S22" si="5">O7-N7</f>
        <v>37</v>
      </c>
    </row>
    <row r="8" spans="1:19">
      <c r="A8" s="1"/>
      <c r="B8" s="1"/>
      <c r="C8" s="86"/>
      <c r="D8" s="88"/>
      <c r="E8" s="31" t="s">
        <v>4</v>
      </c>
      <c r="F8" s="97"/>
      <c r="G8" s="104"/>
      <c r="H8" s="99">
        <f t="shared" si="0"/>
        <v>34170</v>
      </c>
      <c r="I8" s="99">
        <f t="shared" si="1"/>
        <v>45560</v>
      </c>
      <c r="J8" s="99">
        <f t="shared" si="2"/>
        <v>57620</v>
      </c>
      <c r="K8" s="99">
        <f t="shared" si="3"/>
        <v>69680</v>
      </c>
      <c r="L8" s="100">
        <v>670</v>
      </c>
      <c r="M8" s="101">
        <f>N8/N24</f>
        <v>5.641592920353982E-2</v>
      </c>
      <c r="N8" s="102">
        <v>51</v>
      </c>
      <c r="O8" s="102">
        <v>68</v>
      </c>
      <c r="P8" s="102">
        <v>86</v>
      </c>
      <c r="Q8" s="102">
        <f t="shared" ref="Q8:Q21" si="6">P8+R8</f>
        <v>104</v>
      </c>
      <c r="R8" s="180">
        <f t="shared" si="4"/>
        <v>18</v>
      </c>
      <c r="S8" s="180">
        <f t="shared" si="5"/>
        <v>17</v>
      </c>
    </row>
    <row r="9" spans="1:19">
      <c r="A9" s="1"/>
      <c r="B9" s="1"/>
      <c r="C9" s="86"/>
      <c r="D9" s="88"/>
      <c r="E9" s="31" t="s">
        <v>5</v>
      </c>
      <c r="F9" s="97"/>
      <c r="G9" s="104"/>
      <c r="H9" s="99">
        <f t="shared" si="0"/>
        <v>24000</v>
      </c>
      <c r="I9" s="99">
        <f t="shared" si="1"/>
        <v>31500</v>
      </c>
      <c r="J9" s="99">
        <f t="shared" si="2"/>
        <v>39750</v>
      </c>
      <c r="K9" s="99">
        <f t="shared" si="3"/>
        <v>48000</v>
      </c>
      <c r="L9" s="100">
        <v>750</v>
      </c>
      <c r="M9" s="101">
        <f>N9/N24</f>
        <v>3.5398230088495575E-2</v>
      </c>
      <c r="N9" s="102">
        <v>32</v>
      </c>
      <c r="O9" s="102">
        <v>42</v>
      </c>
      <c r="P9" s="102">
        <v>53</v>
      </c>
      <c r="Q9" s="102">
        <f t="shared" si="6"/>
        <v>64</v>
      </c>
      <c r="R9" s="180">
        <f t="shared" si="4"/>
        <v>11</v>
      </c>
      <c r="S9" s="180">
        <f t="shared" si="5"/>
        <v>10</v>
      </c>
    </row>
    <row r="10" spans="1:19">
      <c r="A10" s="1"/>
      <c r="B10" s="1"/>
      <c r="C10" s="86"/>
      <c r="D10" s="88"/>
      <c r="E10" s="31" t="s">
        <v>6</v>
      </c>
      <c r="F10" s="97"/>
      <c r="G10" s="104"/>
      <c r="H10" s="99">
        <f t="shared" si="0"/>
        <v>11200</v>
      </c>
      <c r="I10" s="99">
        <f t="shared" si="1"/>
        <v>14400</v>
      </c>
      <c r="J10" s="99">
        <f t="shared" si="2"/>
        <v>18400</v>
      </c>
      <c r="K10" s="99">
        <f t="shared" si="3"/>
        <v>22400</v>
      </c>
      <c r="L10" s="100">
        <v>800</v>
      </c>
      <c r="M10" s="101">
        <f>N10/N24</f>
        <v>1.5486725663716814E-2</v>
      </c>
      <c r="N10" s="102">
        <v>14</v>
      </c>
      <c r="O10" s="102">
        <v>18</v>
      </c>
      <c r="P10" s="102">
        <v>23</v>
      </c>
      <c r="Q10" s="102">
        <f t="shared" si="6"/>
        <v>28</v>
      </c>
      <c r="R10" s="180">
        <f t="shared" si="4"/>
        <v>5</v>
      </c>
      <c r="S10" s="180">
        <f t="shared" si="5"/>
        <v>4</v>
      </c>
    </row>
    <row r="11" spans="1:19" ht="20">
      <c r="A11" s="1"/>
      <c r="B11" s="1"/>
      <c r="C11" s="86"/>
      <c r="D11" s="88"/>
      <c r="E11" s="31" t="s">
        <v>7</v>
      </c>
      <c r="F11" s="97"/>
      <c r="G11" s="231" t="s">
        <v>352</v>
      </c>
      <c r="H11" s="216">
        <f t="shared" si="0"/>
        <v>11900</v>
      </c>
      <c r="I11" s="216">
        <f t="shared" si="1"/>
        <v>16150</v>
      </c>
      <c r="J11" s="216">
        <f t="shared" si="2"/>
        <v>20400</v>
      </c>
      <c r="K11" s="216">
        <f t="shared" si="3"/>
        <v>24650</v>
      </c>
      <c r="L11" s="217">
        <v>850</v>
      </c>
      <c r="M11" s="101">
        <f>N11/N24</f>
        <v>1.5486725663716814E-2</v>
      </c>
      <c r="N11" s="102">
        <v>14</v>
      </c>
      <c r="O11" s="102">
        <v>19</v>
      </c>
      <c r="P11" s="102">
        <v>24</v>
      </c>
      <c r="Q11" s="102">
        <f t="shared" si="6"/>
        <v>29</v>
      </c>
      <c r="R11" s="180">
        <f t="shared" si="4"/>
        <v>5</v>
      </c>
      <c r="S11" s="180">
        <f t="shared" si="5"/>
        <v>5</v>
      </c>
    </row>
    <row r="12" spans="1:19" ht="21">
      <c r="A12" s="1"/>
      <c r="B12" s="1"/>
      <c r="C12" s="86"/>
      <c r="D12" s="88"/>
      <c r="E12" s="31" t="s">
        <v>8</v>
      </c>
      <c r="F12" s="97"/>
      <c r="G12" s="232" t="s">
        <v>351</v>
      </c>
      <c r="H12" s="216">
        <f t="shared" si="0"/>
        <v>14000</v>
      </c>
      <c r="I12" s="216">
        <f t="shared" si="1"/>
        <v>18550</v>
      </c>
      <c r="J12" s="216">
        <f t="shared" si="2"/>
        <v>23100</v>
      </c>
      <c r="K12" s="216">
        <f t="shared" si="3"/>
        <v>27650</v>
      </c>
      <c r="L12" s="217">
        <v>350</v>
      </c>
      <c r="M12" s="101">
        <f>N12/N24</f>
        <v>4.4247787610619468E-2</v>
      </c>
      <c r="N12" s="102">
        <v>40</v>
      </c>
      <c r="O12" s="102">
        <v>53</v>
      </c>
      <c r="P12" s="102">
        <v>66</v>
      </c>
      <c r="Q12" s="102">
        <f t="shared" si="6"/>
        <v>79</v>
      </c>
      <c r="R12" s="180">
        <f t="shared" si="4"/>
        <v>13</v>
      </c>
      <c r="S12" s="180">
        <f t="shared" si="5"/>
        <v>13</v>
      </c>
    </row>
    <row r="13" spans="1:19">
      <c r="A13" s="1"/>
      <c r="B13" s="1"/>
      <c r="C13" s="86"/>
      <c r="D13" s="88"/>
      <c r="E13" s="31" t="s">
        <v>315</v>
      </c>
      <c r="F13" s="159" t="s">
        <v>316</v>
      </c>
      <c r="G13" s="104"/>
      <c r="H13" s="99">
        <f t="shared" si="0"/>
        <v>5950</v>
      </c>
      <c r="I13" s="99">
        <f t="shared" si="1"/>
        <v>8075</v>
      </c>
      <c r="J13" s="99">
        <f t="shared" si="2"/>
        <v>10200</v>
      </c>
      <c r="K13" s="99">
        <f t="shared" si="3"/>
        <v>12325</v>
      </c>
      <c r="L13" s="100">
        <v>425</v>
      </c>
      <c r="M13" s="101">
        <f>N13/N24</f>
        <v>1.5486725663716814E-2</v>
      </c>
      <c r="N13" s="102">
        <v>14</v>
      </c>
      <c r="O13" s="102">
        <v>19</v>
      </c>
      <c r="P13" s="102">
        <v>24</v>
      </c>
      <c r="Q13" s="102">
        <f t="shared" si="6"/>
        <v>29</v>
      </c>
      <c r="R13" s="180">
        <f t="shared" si="4"/>
        <v>5</v>
      </c>
      <c r="S13" s="180">
        <f t="shared" si="5"/>
        <v>5</v>
      </c>
    </row>
    <row r="14" spans="1:19">
      <c r="A14" s="1"/>
      <c r="B14" s="1"/>
      <c r="C14" s="86"/>
      <c r="D14" s="88"/>
      <c r="E14" s="31" t="s">
        <v>319</v>
      </c>
      <c r="F14" s="159" t="s">
        <v>320</v>
      </c>
      <c r="G14" s="104"/>
      <c r="H14" s="99">
        <f t="shared" si="0"/>
        <v>1425</v>
      </c>
      <c r="I14" s="99">
        <f t="shared" si="1"/>
        <v>1900</v>
      </c>
      <c r="J14" s="99">
        <f t="shared" si="2"/>
        <v>2375</v>
      </c>
      <c r="K14" s="99">
        <f t="shared" si="3"/>
        <v>2850</v>
      </c>
      <c r="L14" s="100">
        <v>475</v>
      </c>
      <c r="M14" s="101">
        <f>N14/N24</f>
        <v>3.3185840707964601E-3</v>
      </c>
      <c r="N14" s="102">
        <v>3</v>
      </c>
      <c r="O14" s="102">
        <v>4</v>
      </c>
      <c r="P14" s="102">
        <v>5</v>
      </c>
      <c r="Q14" s="102">
        <f t="shared" si="6"/>
        <v>6</v>
      </c>
      <c r="R14" s="180">
        <f t="shared" si="4"/>
        <v>1</v>
      </c>
      <c r="S14" s="180">
        <f t="shared" si="5"/>
        <v>1</v>
      </c>
    </row>
    <row r="15" spans="1:19">
      <c r="A15" s="1"/>
      <c r="B15" s="1"/>
      <c r="C15" s="86"/>
      <c r="D15" s="88"/>
      <c r="E15" s="31" t="s">
        <v>10</v>
      </c>
      <c r="F15" s="97"/>
      <c r="G15" s="104"/>
      <c r="H15" s="99">
        <f>L15*N15</f>
        <v>6150</v>
      </c>
      <c r="I15" s="99">
        <f t="shared" ref="I15:I22" si="7">L15*O15</f>
        <v>8100</v>
      </c>
      <c r="J15" s="99">
        <f t="shared" ref="J15:J22" si="8">L15*P15</f>
        <v>10200</v>
      </c>
      <c r="K15" s="99">
        <f t="shared" si="3"/>
        <v>12300</v>
      </c>
      <c r="L15" s="100">
        <v>150</v>
      </c>
      <c r="M15" s="101">
        <f>N15/N24</f>
        <v>4.5353982300884957E-2</v>
      </c>
      <c r="N15" s="102">
        <v>41</v>
      </c>
      <c r="O15" s="102">
        <v>54</v>
      </c>
      <c r="P15" s="102">
        <v>68</v>
      </c>
      <c r="Q15" s="102">
        <f t="shared" si="6"/>
        <v>82</v>
      </c>
      <c r="R15" s="180">
        <f t="shared" si="4"/>
        <v>14</v>
      </c>
      <c r="S15" s="180">
        <f t="shared" si="5"/>
        <v>13</v>
      </c>
    </row>
    <row r="16" spans="1:19">
      <c r="A16" s="1"/>
      <c r="B16" s="1"/>
      <c r="C16" s="86"/>
      <c r="D16" s="88"/>
      <c r="E16" s="31" t="s">
        <v>11</v>
      </c>
      <c r="F16" s="97"/>
      <c r="G16" s="104"/>
      <c r="H16" s="99">
        <f>L16*N16</f>
        <v>450</v>
      </c>
      <c r="I16" s="99">
        <f t="shared" si="7"/>
        <v>600</v>
      </c>
      <c r="J16" s="99">
        <f t="shared" si="8"/>
        <v>750</v>
      </c>
      <c r="K16" s="99">
        <f t="shared" si="3"/>
        <v>900</v>
      </c>
      <c r="L16" s="100">
        <v>50</v>
      </c>
      <c r="M16" s="101">
        <f>N16/N24</f>
        <v>9.9557522123893804E-3</v>
      </c>
      <c r="N16" s="102">
        <v>9</v>
      </c>
      <c r="O16" s="102">
        <v>12</v>
      </c>
      <c r="P16" s="102">
        <v>15</v>
      </c>
      <c r="Q16" s="102">
        <f t="shared" si="6"/>
        <v>18</v>
      </c>
      <c r="R16" s="180">
        <f t="shared" si="4"/>
        <v>3</v>
      </c>
      <c r="S16" s="180">
        <f t="shared" si="5"/>
        <v>3</v>
      </c>
    </row>
    <row r="17" spans="1:19">
      <c r="A17" s="1"/>
      <c r="B17" s="1"/>
      <c r="C17" s="86"/>
      <c r="D17" s="88"/>
      <c r="E17" s="31" t="s">
        <v>12</v>
      </c>
      <c r="F17" s="97"/>
      <c r="G17" s="104"/>
      <c r="H17" s="99">
        <f>L17*N17</f>
        <v>18375</v>
      </c>
      <c r="I17" s="99">
        <f t="shared" si="7"/>
        <v>24375</v>
      </c>
      <c r="J17" s="99">
        <f t="shared" si="8"/>
        <v>30375</v>
      </c>
      <c r="K17" s="99">
        <f t="shared" si="3"/>
        <v>36375</v>
      </c>
      <c r="L17" s="100">
        <v>375</v>
      </c>
      <c r="M17" s="101">
        <f>N17/N24</f>
        <v>5.4203539823008851E-2</v>
      </c>
      <c r="N17" s="102">
        <v>49</v>
      </c>
      <c r="O17" s="102">
        <v>65</v>
      </c>
      <c r="P17" s="102">
        <v>81</v>
      </c>
      <c r="Q17" s="102">
        <f t="shared" si="6"/>
        <v>97</v>
      </c>
      <c r="R17" s="180">
        <f t="shared" si="4"/>
        <v>16</v>
      </c>
      <c r="S17" s="180">
        <f t="shared" si="5"/>
        <v>16</v>
      </c>
    </row>
    <row r="18" spans="1:19">
      <c r="A18" s="1"/>
      <c r="B18" s="1"/>
      <c r="C18" s="86"/>
      <c r="D18" s="88"/>
      <c r="E18" s="31" t="s">
        <v>13</v>
      </c>
      <c r="F18" s="97"/>
      <c r="G18" s="104"/>
      <c r="H18" s="99">
        <f>L18*N18</f>
        <v>1500</v>
      </c>
      <c r="I18" s="99">
        <f t="shared" si="7"/>
        <v>2000</v>
      </c>
      <c r="J18" s="99">
        <f t="shared" si="8"/>
        <v>2750</v>
      </c>
      <c r="K18" s="99">
        <f t="shared" si="3"/>
        <v>3500</v>
      </c>
      <c r="L18" s="100">
        <v>250</v>
      </c>
      <c r="M18" s="101">
        <f>N18/N24</f>
        <v>6.6371681415929203E-3</v>
      </c>
      <c r="N18" s="102">
        <v>6</v>
      </c>
      <c r="O18" s="102">
        <v>8</v>
      </c>
      <c r="P18" s="102">
        <v>11</v>
      </c>
      <c r="Q18" s="102">
        <f t="shared" si="6"/>
        <v>14</v>
      </c>
      <c r="R18" s="180">
        <f t="shared" si="4"/>
        <v>3</v>
      </c>
      <c r="S18" s="180">
        <f t="shared" si="5"/>
        <v>2</v>
      </c>
    </row>
    <row r="19" spans="1:19">
      <c r="A19" s="1"/>
      <c r="B19" s="1"/>
      <c r="C19" s="86"/>
      <c r="D19" s="88"/>
      <c r="E19" s="31" t="s">
        <v>280</v>
      </c>
      <c r="F19" s="97"/>
      <c r="G19" s="104"/>
      <c r="H19" s="99">
        <f t="shared" ref="H19:H22" si="9">L19*N19</f>
        <v>4200</v>
      </c>
      <c r="I19" s="99">
        <f t="shared" si="7"/>
        <v>5400</v>
      </c>
      <c r="J19" s="99">
        <f t="shared" si="8"/>
        <v>6900</v>
      </c>
      <c r="K19" s="99">
        <f t="shared" si="3"/>
        <v>7800</v>
      </c>
      <c r="L19" s="100">
        <v>300</v>
      </c>
      <c r="M19" s="101">
        <f>N19/N24</f>
        <v>1.5486725663716814E-2</v>
      </c>
      <c r="N19" s="102">
        <v>14</v>
      </c>
      <c r="O19" s="102">
        <v>18</v>
      </c>
      <c r="P19" s="102">
        <v>23</v>
      </c>
      <c r="Q19" s="102">
        <v>26</v>
      </c>
      <c r="R19" s="180">
        <f t="shared" si="4"/>
        <v>5</v>
      </c>
      <c r="S19" s="180">
        <f t="shared" si="5"/>
        <v>4</v>
      </c>
    </row>
    <row r="20" spans="1:19">
      <c r="A20" s="1"/>
      <c r="B20" s="1"/>
      <c r="C20" s="86"/>
      <c r="D20" s="88"/>
      <c r="E20" s="31" t="s">
        <v>15</v>
      </c>
      <c r="F20" s="97"/>
      <c r="G20" s="104"/>
      <c r="H20" s="99">
        <f t="shared" si="9"/>
        <v>49500</v>
      </c>
      <c r="I20" s="99">
        <f t="shared" si="7"/>
        <v>65700</v>
      </c>
      <c r="J20" s="99">
        <f t="shared" si="8"/>
        <v>82350</v>
      </c>
      <c r="K20" s="99">
        <f t="shared" si="3"/>
        <v>99000</v>
      </c>
      <c r="L20" s="100">
        <v>450</v>
      </c>
      <c r="M20" s="101">
        <f>N20/N24</f>
        <v>0.12168141592920353</v>
      </c>
      <c r="N20" s="102">
        <v>110</v>
      </c>
      <c r="O20" s="102">
        <v>146</v>
      </c>
      <c r="P20" s="102">
        <v>183</v>
      </c>
      <c r="Q20" s="102">
        <f t="shared" si="6"/>
        <v>220</v>
      </c>
      <c r="R20" s="180">
        <f t="shared" si="4"/>
        <v>37</v>
      </c>
      <c r="S20" s="180">
        <f t="shared" si="5"/>
        <v>36</v>
      </c>
    </row>
    <row r="21" spans="1:19">
      <c r="A21" s="1"/>
      <c r="B21" s="1"/>
      <c r="C21" s="86"/>
      <c r="D21" s="88"/>
      <c r="E21" s="31" t="s">
        <v>129</v>
      </c>
      <c r="F21" s="97"/>
      <c r="G21" s="104"/>
      <c r="H21" s="121">
        <f t="shared" si="9"/>
        <v>9000</v>
      </c>
      <c r="I21" s="121">
        <f t="shared" si="7"/>
        <v>12000</v>
      </c>
      <c r="J21" s="121">
        <f t="shared" si="8"/>
        <v>15000</v>
      </c>
      <c r="K21" s="99">
        <f t="shared" si="3"/>
        <v>18000</v>
      </c>
      <c r="L21" s="122">
        <v>300</v>
      </c>
      <c r="M21" s="101">
        <f>N21/N24</f>
        <v>3.3185840707964605E-2</v>
      </c>
      <c r="N21" s="123">
        <v>30</v>
      </c>
      <c r="O21" s="123">
        <v>40</v>
      </c>
      <c r="P21" s="123">
        <v>50</v>
      </c>
      <c r="Q21" s="102">
        <f t="shared" si="6"/>
        <v>60</v>
      </c>
      <c r="R21" s="180">
        <f t="shared" si="4"/>
        <v>10</v>
      </c>
      <c r="S21" s="180">
        <f t="shared" si="5"/>
        <v>10</v>
      </c>
    </row>
    <row r="22" spans="1:19" s="3" customFormat="1" ht="22.5" customHeight="1">
      <c r="A22" s="2"/>
      <c r="B22" s="2"/>
      <c r="C22" s="89"/>
      <c r="D22" s="20"/>
      <c r="E22" s="34" t="s">
        <v>295</v>
      </c>
      <c r="F22" s="126"/>
      <c r="G22" s="104"/>
      <c r="H22" s="121">
        <f t="shared" si="9"/>
        <v>2250</v>
      </c>
      <c r="I22" s="121">
        <f t="shared" si="7"/>
        <v>2250</v>
      </c>
      <c r="J22" s="121">
        <f t="shared" si="8"/>
        <v>2250</v>
      </c>
      <c r="K22" s="99">
        <f t="shared" si="3"/>
        <v>2250</v>
      </c>
      <c r="L22" s="124">
        <v>250</v>
      </c>
      <c r="M22" s="101">
        <f>N22/N24</f>
        <v>9.9557522123893804E-3</v>
      </c>
      <c r="N22" s="125">
        <v>9</v>
      </c>
      <c r="O22" s="125">
        <v>9</v>
      </c>
      <c r="P22" s="125">
        <v>9</v>
      </c>
      <c r="Q22" s="125">
        <v>9</v>
      </c>
      <c r="R22" s="180">
        <f t="shared" si="4"/>
        <v>0</v>
      </c>
      <c r="S22" s="180">
        <f t="shared" si="5"/>
        <v>0</v>
      </c>
    </row>
    <row r="23" spans="1:19" s="3" customFormat="1" ht="25.5" customHeight="1">
      <c r="A23" s="8"/>
      <c r="B23" s="8"/>
      <c r="C23" s="90"/>
      <c r="D23" s="21"/>
      <c r="E23" s="34" t="s">
        <v>255</v>
      </c>
      <c r="F23" s="126"/>
      <c r="G23" s="104"/>
      <c r="H23" s="99"/>
      <c r="I23" s="99"/>
      <c r="J23" s="99"/>
      <c r="K23" s="99"/>
      <c r="L23" s="127"/>
      <c r="M23" s="105"/>
      <c r="N23" s="106"/>
      <c r="O23" s="128"/>
      <c r="P23" s="129"/>
      <c r="Q23" s="129"/>
      <c r="R23" s="178"/>
      <c r="S23" s="178"/>
    </row>
    <row r="24" spans="1:19" s="3" customFormat="1" ht="76.5" customHeight="1">
      <c r="A24" s="8"/>
      <c r="B24" s="8"/>
      <c r="C24" s="90"/>
      <c r="D24" s="8"/>
      <c r="E24" s="130"/>
      <c r="F24" s="130"/>
      <c r="G24" s="233" t="s">
        <v>363</v>
      </c>
      <c r="H24" s="132">
        <f>SUM(H6:H23)</f>
        <v>452520</v>
      </c>
      <c r="I24" s="132">
        <f>SUM(I6:I23)</f>
        <v>600595</v>
      </c>
      <c r="J24" s="132">
        <f>SUM(J6:J23)</f>
        <v>752615</v>
      </c>
      <c r="K24" s="132">
        <f>SUM(K6:K23)</f>
        <v>904035</v>
      </c>
      <c r="L24" s="132"/>
      <c r="M24" s="133"/>
      <c r="N24" s="134">
        <f>SUM(N6:N23)</f>
        <v>904</v>
      </c>
      <c r="O24" s="135">
        <f>SUM(O6:O23)</f>
        <v>1198</v>
      </c>
      <c r="P24" s="136">
        <f>SUM(P6:P23)</f>
        <v>1500</v>
      </c>
      <c r="Q24" s="136">
        <f>SUM(Q6:Q23)</f>
        <v>1800</v>
      </c>
    </row>
    <row r="25" spans="1:19" ht="27.75" customHeight="1">
      <c r="A25" s="1"/>
      <c r="B25" s="1"/>
      <c r="C25" s="115"/>
      <c r="D25" s="116" t="s">
        <v>17</v>
      </c>
      <c r="E25" s="117"/>
      <c r="F25" s="117"/>
      <c r="G25" s="118"/>
      <c r="H25" s="118"/>
      <c r="I25" s="118"/>
      <c r="J25" s="118"/>
      <c r="K25" s="118"/>
      <c r="L25" s="118"/>
      <c r="M25" s="118"/>
      <c r="N25" s="118"/>
      <c r="O25" s="118"/>
      <c r="P25" s="119"/>
      <c r="Q25" s="119"/>
    </row>
    <row r="26" spans="1:19" ht="15" customHeight="1">
      <c r="A26" s="1"/>
      <c r="B26" s="1"/>
      <c r="C26" s="86"/>
      <c r="D26" s="88"/>
      <c r="E26" s="109" t="s">
        <v>18</v>
      </c>
      <c r="F26" s="110"/>
      <c r="G26" s="111"/>
      <c r="H26" s="112">
        <v>24000</v>
      </c>
      <c r="I26" s="112">
        <v>24000</v>
      </c>
      <c r="J26" s="112">
        <v>24000</v>
      </c>
      <c r="K26" s="112">
        <v>24000</v>
      </c>
      <c r="L26" s="167" t="s">
        <v>326</v>
      </c>
      <c r="M26" s="113"/>
      <c r="N26" s="114"/>
      <c r="O26" s="114"/>
      <c r="P26" s="114"/>
      <c r="Q26" s="114"/>
    </row>
    <row r="27" spans="1:19">
      <c r="A27" s="1"/>
      <c r="B27" s="1"/>
      <c r="C27" s="86"/>
      <c r="D27" s="88"/>
      <c r="E27" s="31" t="s">
        <v>19</v>
      </c>
      <c r="F27" s="32"/>
      <c r="G27" s="103"/>
      <c r="H27" s="99">
        <v>8000</v>
      </c>
      <c r="I27" s="99">
        <v>8000</v>
      </c>
      <c r="J27" s="99">
        <v>8000</v>
      </c>
      <c r="K27" s="99">
        <v>8000</v>
      </c>
      <c r="L27" s="122" t="s">
        <v>325</v>
      </c>
      <c r="M27" s="99"/>
      <c r="N27" s="106"/>
      <c r="O27" s="106"/>
      <c r="P27" s="102"/>
      <c r="Q27" s="102"/>
    </row>
    <row r="28" spans="1:19">
      <c r="A28" s="1"/>
      <c r="B28" s="1"/>
      <c r="C28" s="86"/>
      <c r="D28" s="88"/>
      <c r="E28" s="31" t="s">
        <v>20</v>
      </c>
      <c r="F28" s="32"/>
      <c r="G28" s="103"/>
      <c r="H28" s="99"/>
      <c r="I28" s="99"/>
      <c r="J28" s="99"/>
      <c r="K28" s="99"/>
      <c r="L28" s="100"/>
      <c r="M28" s="99"/>
      <c r="N28" s="106"/>
      <c r="O28" s="106"/>
      <c r="P28" s="102"/>
      <c r="Q28" s="102"/>
    </row>
    <row r="29" spans="1:19">
      <c r="A29" s="1"/>
      <c r="B29" s="1"/>
      <c r="C29" s="86"/>
      <c r="D29" s="88"/>
      <c r="E29" s="31" t="s">
        <v>21</v>
      </c>
      <c r="F29" s="32"/>
      <c r="G29" s="103"/>
      <c r="H29" s="99">
        <v>6000</v>
      </c>
      <c r="I29" s="99">
        <v>6000</v>
      </c>
      <c r="J29" s="99">
        <v>6000</v>
      </c>
      <c r="K29" s="99">
        <v>6000</v>
      </c>
      <c r="L29" s="100" t="s">
        <v>301</v>
      </c>
      <c r="M29" s="99"/>
      <c r="N29" s="106"/>
      <c r="O29" s="106"/>
      <c r="P29" s="102"/>
      <c r="Q29" s="102"/>
    </row>
    <row r="30" spans="1:19">
      <c r="A30" s="1"/>
      <c r="B30" s="1"/>
      <c r="C30" s="86"/>
      <c r="D30" s="88"/>
      <c r="E30" s="31" t="s">
        <v>22</v>
      </c>
      <c r="F30" s="32"/>
      <c r="G30" s="103"/>
      <c r="H30" s="99"/>
      <c r="I30" s="99"/>
      <c r="J30" s="99"/>
      <c r="K30" s="99"/>
      <c r="L30" s="100"/>
      <c r="M30" s="99"/>
      <c r="N30" s="106"/>
      <c r="O30" s="106"/>
      <c r="P30" s="102"/>
      <c r="Q30" s="102"/>
    </row>
    <row r="31" spans="1:19">
      <c r="A31" s="1"/>
      <c r="B31" s="1"/>
      <c r="C31" s="86"/>
      <c r="D31" s="88"/>
      <c r="E31" s="31" t="s">
        <v>23</v>
      </c>
      <c r="F31" s="32"/>
      <c r="G31" s="103"/>
      <c r="H31" s="99">
        <f>3000*5</f>
        <v>15000</v>
      </c>
      <c r="I31" s="99">
        <f>3000*5</f>
        <v>15000</v>
      </c>
      <c r="J31" s="99">
        <f>3000*5</f>
        <v>15000</v>
      </c>
      <c r="K31" s="99">
        <f>3000*5</f>
        <v>15000</v>
      </c>
      <c r="L31" s="122" t="s">
        <v>327</v>
      </c>
      <c r="M31" s="99"/>
      <c r="N31" s="106"/>
      <c r="O31" s="106"/>
      <c r="P31" s="102"/>
      <c r="Q31" s="102"/>
    </row>
    <row r="32" spans="1:19">
      <c r="A32" s="1"/>
      <c r="B32" s="1"/>
      <c r="C32" s="86"/>
      <c r="D32" s="88"/>
      <c r="E32" s="31" t="s">
        <v>24</v>
      </c>
      <c r="F32" s="32"/>
      <c r="G32" s="103"/>
      <c r="H32" s="99"/>
      <c r="I32" s="99"/>
      <c r="J32" s="99"/>
      <c r="K32" s="99"/>
      <c r="L32" s="100"/>
      <c r="M32" s="99"/>
      <c r="N32" s="106"/>
      <c r="O32" s="106"/>
      <c r="P32" s="102"/>
      <c r="Q32" s="102"/>
    </row>
    <row r="33" spans="1:19">
      <c r="A33" s="1"/>
      <c r="B33" s="1"/>
      <c r="C33" s="86"/>
      <c r="D33" s="88"/>
      <c r="E33" s="31" t="s">
        <v>25</v>
      </c>
      <c r="F33" s="32"/>
      <c r="G33" s="103"/>
      <c r="H33" s="99"/>
      <c r="I33" s="99"/>
      <c r="J33" s="99"/>
      <c r="K33" s="99"/>
      <c r="L33" s="100"/>
      <c r="M33" s="99"/>
      <c r="N33" s="106"/>
      <c r="O33" s="106"/>
      <c r="P33" s="102"/>
      <c r="Q33" s="102"/>
    </row>
    <row r="34" spans="1:19">
      <c r="A34" s="1"/>
      <c r="B34" s="1"/>
      <c r="C34" s="86"/>
      <c r="D34" s="88"/>
      <c r="E34" s="31" t="s">
        <v>26</v>
      </c>
      <c r="F34" s="32"/>
      <c r="G34" s="103"/>
      <c r="H34" s="99"/>
      <c r="I34" s="99"/>
      <c r="J34" s="99"/>
      <c r="K34" s="99"/>
      <c r="L34" s="100"/>
      <c r="M34" s="99"/>
      <c r="N34" s="106"/>
      <c r="O34" s="106"/>
      <c r="P34" s="102"/>
      <c r="Q34" s="102"/>
    </row>
    <row r="35" spans="1:19">
      <c r="A35" s="1"/>
      <c r="B35" s="1"/>
      <c r="C35" s="86"/>
      <c r="D35" s="88"/>
      <c r="E35" s="31" t="s">
        <v>27</v>
      </c>
      <c r="F35" s="32"/>
      <c r="G35" s="103"/>
      <c r="H35" s="99">
        <v>10000</v>
      </c>
      <c r="I35" s="99">
        <v>10000</v>
      </c>
      <c r="J35" s="99">
        <v>10000</v>
      </c>
      <c r="K35" s="99">
        <v>10000</v>
      </c>
      <c r="L35" s="122" t="s">
        <v>328</v>
      </c>
      <c r="M35" s="99"/>
      <c r="N35" s="106"/>
      <c r="O35" s="106"/>
      <c r="P35" s="102"/>
      <c r="Q35" s="102"/>
    </row>
    <row r="36" spans="1:19">
      <c r="A36" s="1"/>
      <c r="B36" s="1"/>
      <c r="C36" s="86"/>
      <c r="D36" s="88"/>
      <c r="E36" s="38" t="s">
        <v>28</v>
      </c>
      <c r="F36" s="39"/>
      <c r="G36" s="103"/>
      <c r="H36" s="99">
        <f>4*1000+4*500</f>
        <v>6000</v>
      </c>
      <c r="I36" s="99">
        <f>4*1000+4*500</f>
        <v>6000</v>
      </c>
      <c r="J36" s="99">
        <f>4*1000+4*500</f>
        <v>6000</v>
      </c>
      <c r="K36" s="99">
        <f>4*1000+4*500</f>
        <v>6000</v>
      </c>
      <c r="L36" s="122" t="s">
        <v>366</v>
      </c>
      <c r="M36" s="99"/>
      <c r="N36" s="106"/>
      <c r="O36" s="106"/>
      <c r="P36" s="102"/>
      <c r="Q36" s="102"/>
      <c r="R36" s="179" t="s">
        <v>337</v>
      </c>
    </row>
    <row r="37" spans="1:19">
      <c r="A37" s="1"/>
      <c r="B37" s="1"/>
      <c r="C37" s="86"/>
      <c r="D37" s="88"/>
      <c r="E37" s="38" t="s">
        <v>29</v>
      </c>
      <c r="F37" s="39"/>
      <c r="G37" s="103"/>
      <c r="H37" s="99">
        <v>10000</v>
      </c>
      <c r="I37" s="99">
        <v>10000</v>
      </c>
      <c r="J37" s="99">
        <v>10000</v>
      </c>
      <c r="K37" s="99">
        <v>10000</v>
      </c>
      <c r="L37" s="100" t="s">
        <v>302</v>
      </c>
      <c r="M37" s="99"/>
      <c r="N37" s="106"/>
      <c r="O37" s="106"/>
      <c r="P37" s="102"/>
      <c r="Q37" s="102"/>
    </row>
    <row r="38" spans="1:19">
      <c r="A38" s="1"/>
      <c r="B38" s="1"/>
      <c r="C38" s="86"/>
      <c r="D38" s="88"/>
      <c r="E38" s="38" t="s">
        <v>30</v>
      </c>
      <c r="F38" s="39"/>
      <c r="G38" s="103"/>
      <c r="H38" s="99">
        <f>6*500</f>
        <v>3000</v>
      </c>
      <c r="I38" s="99">
        <f>6*500</f>
        <v>3000</v>
      </c>
      <c r="J38" s="99">
        <f>6*500</f>
        <v>3000</v>
      </c>
      <c r="K38" s="99">
        <f>6*500</f>
        <v>3000</v>
      </c>
      <c r="L38" s="122" t="s">
        <v>367</v>
      </c>
      <c r="M38" s="99"/>
      <c r="N38" s="106"/>
      <c r="O38" s="106"/>
      <c r="P38" s="102"/>
      <c r="Q38" s="102"/>
    </row>
    <row r="39" spans="1:19">
      <c r="A39" s="1"/>
      <c r="B39" s="1"/>
      <c r="C39" s="86"/>
      <c r="D39" s="88"/>
      <c r="E39" s="38" t="s">
        <v>31</v>
      </c>
      <c r="F39" s="39"/>
      <c r="G39" s="103"/>
      <c r="H39" s="99">
        <v>10000</v>
      </c>
      <c r="I39" s="99">
        <v>10000</v>
      </c>
      <c r="J39" s="99">
        <v>10000</v>
      </c>
      <c r="K39" s="99">
        <v>10000</v>
      </c>
      <c r="L39" s="122" t="s">
        <v>330</v>
      </c>
      <c r="M39" s="99"/>
      <c r="N39" s="106"/>
      <c r="O39" s="106"/>
      <c r="P39" s="102"/>
      <c r="Q39" s="102"/>
    </row>
    <row r="40" spans="1:19">
      <c r="A40" s="1"/>
      <c r="B40" s="1"/>
      <c r="C40" s="86"/>
      <c r="D40" s="88"/>
      <c r="E40" s="38" t="s">
        <v>329</v>
      </c>
      <c r="F40" s="39"/>
      <c r="G40" s="103"/>
      <c r="H40" s="99">
        <f>3000*5</f>
        <v>15000</v>
      </c>
      <c r="I40" s="99">
        <f>3000*5</f>
        <v>15000</v>
      </c>
      <c r="J40" s="99">
        <f>3000*5</f>
        <v>15000</v>
      </c>
      <c r="K40" s="99">
        <f>3000*5</f>
        <v>15000</v>
      </c>
      <c r="L40" s="122" t="s">
        <v>330</v>
      </c>
      <c r="M40" s="99"/>
      <c r="N40" s="106"/>
      <c r="O40" s="106"/>
      <c r="P40" s="102"/>
      <c r="Q40" s="102"/>
    </row>
    <row r="41" spans="1:19">
      <c r="A41" s="1"/>
      <c r="B41" s="1"/>
      <c r="C41" s="86"/>
      <c r="D41" s="88"/>
      <c r="E41" s="38" t="s">
        <v>33</v>
      </c>
      <c r="F41" s="39"/>
      <c r="G41" s="103"/>
      <c r="H41" s="99"/>
      <c r="I41" s="99"/>
      <c r="J41" s="99"/>
      <c r="K41" s="99"/>
      <c r="L41" s="122"/>
      <c r="M41" s="99"/>
      <c r="N41" s="106"/>
      <c r="O41" s="106"/>
      <c r="P41" s="102"/>
      <c r="Q41" s="102"/>
      <c r="S41">
        <f>(250+1500)/2</f>
        <v>875</v>
      </c>
    </row>
    <row r="42" spans="1:19">
      <c r="A42" s="1"/>
      <c r="B42" s="1"/>
      <c r="C42" s="86"/>
      <c r="D42" s="88"/>
      <c r="E42" s="38" t="s">
        <v>34</v>
      </c>
      <c r="F42" s="39"/>
      <c r="G42" s="103"/>
      <c r="H42" s="99">
        <v>10000</v>
      </c>
      <c r="I42" s="99">
        <v>10000</v>
      </c>
      <c r="J42" s="99">
        <v>10000</v>
      </c>
      <c r="K42" s="99">
        <v>10000</v>
      </c>
      <c r="L42" s="100" t="s">
        <v>303</v>
      </c>
      <c r="M42" s="99"/>
      <c r="N42" s="106"/>
      <c r="O42" s="106"/>
      <c r="P42" s="102"/>
      <c r="Q42" s="102"/>
    </row>
    <row r="43" spans="1:19">
      <c r="A43" s="1"/>
      <c r="B43" s="1"/>
      <c r="C43" s="86"/>
      <c r="D43" s="88"/>
      <c r="E43" s="38" t="s">
        <v>35</v>
      </c>
      <c r="F43" s="39"/>
      <c r="G43" s="103"/>
      <c r="H43" s="99"/>
      <c r="I43" s="99"/>
      <c r="J43" s="99"/>
      <c r="K43" s="99"/>
      <c r="L43" s="100"/>
      <c r="M43" s="99"/>
      <c r="N43" s="106"/>
      <c r="O43" s="106"/>
      <c r="P43" s="102"/>
      <c r="Q43" s="102"/>
    </row>
    <row r="44" spans="1:19">
      <c r="A44" s="1"/>
      <c r="B44" s="1"/>
      <c r="C44" s="86"/>
      <c r="D44" s="88"/>
      <c r="E44" s="38" t="s">
        <v>36</v>
      </c>
      <c r="F44" s="39"/>
      <c r="G44" s="103"/>
      <c r="H44" s="99">
        <v>3000</v>
      </c>
      <c r="I44" s="99">
        <v>3000</v>
      </c>
      <c r="J44" s="99">
        <v>3000</v>
      </c>
      <c r="K44" s="99">
        <v>3000</v>
      </c>
      <c r="L44" s="100" t="s">
        <v>304</v>
      </c>
      <c r="M44" s="99"/>
      <c r="N44" s="106"/>
      <c r="O44" s="106"/>
      <c r="P44" s="102"/>
      <c r="Q44" s="102"/>
    </row>
    <row r="45" spans="1:19">
      <c r="A45" s="1"/>
      <c r="B45" s="1"/>
      <c r="C45" s="86"/>
      <c r="D45" s="88"/>
      <c r="E45" s="38" t="s">
        <v>37</v>
      </c>
      <c r="F45" s="39"/>
      <c r="G45" s="103"/>
      <c r="H45" s="99"/>
      <c r="I45" s="99"/>
      <c r="J45" s="99"/>
      <c r="K45" s="99"/>
      <c r="L45" s="100"/>
      <c r="M45" s="99"/>
      <c r="N45" s="106"/>
      <c r="O45" s="106"/>
      <c r="P45" s="102"/>
      <c r="Q45" s="102"/>
    </row>
    <row r="46" spans="1:19">
      <c r="A46" s="1"/>
      <c r="B46" s="1"/>
      <c r="C46" s="86"/>
      <c r="D46" s="88"/>
      <c r="E46" s="38" t="s">
        <v>249</v>
      </c>
      <c r="F46" s="236"/>
      <c r="G46" s="103"/>
      <c r="H46" s="99"/>
      <c r="I46" s="99"/>
      <c r="J46" s="99"/>
      <c r="K46" s="99"/>
      <c r="L46" s="122"/>
      <c r="M46" s="99"/>
      <c r="N46" s="106"/>
      <c r="O46" s="106"/>
      <c r="P46" s="102"/>
      <c r="Q46" s="102"/>
    </row>
    <row r="47" spans="1:19">
      <c r="A47" s="1"/>
      <c r="B47" s="1"/>
      <c r="C47" s="86"/>
      <c r="D47" s="88"/>
      <c r="E47" s="31" t="s">
        <v>39</v>
      </c>
      <c r="F47" s="32"/>
      <c r="G47" s="103"/>
      <c r="H47" s="99">
        <v>0</v>
      </c>
      <c r="I47" s="99">
        <v>0</v>
      </c>
      <c r="J47" s="99">
        <v>0</v>
      </c>
      <c r="K47" s="99">
        <v>0</v>
      </c>
      <c r="L47" s="99">
        <v>0</v>
      </c>
      <c r="M47" s="99"/>
      <c r="N47" s="106"/>
      <c r="O47" s="106"/>
      <c r="P47" s="102"/>
      <c r="Q47" s="102"/>
    </row>
    <row r="48" spans="1:19" s="3" customFormat="1" ht="22.5" customHeight="1">
      <c r="A48" s="8"/>
      <c r="B48" s="8"/>
      <c r="C48" s="90"/>
      <c r="D48" s="8" t="s">
        <v>256</v>
      </c>
      <c r="E48" s="170"/>
      <c r="F48" s="171"/>
      <c r="G48" s="107"/>
      <c r="H48" s="99"/>
      <c r="I48" s="99"/>
      <c r="J48" s="99"/>
      <c r="K48" s="99"/>
      <c r="L48" s="100"/>
      <c r="M48" s="99"/>
      <c r="N48" s="106"/>
      <c r="O48" s="106"/>
      <c r="P48" s="102"/>
      <c r="Q48" s="102"/>
    </row>
    <row r="49" spans="1:19" s="3" customFormat="1" ht="19.5" customHeight="1">
      <c r="A49" s="8"/>
      <c r="B49" s="8"/>
      <c r="C49" s="90"/>
      <c r="D49" s="8"/>
      <c r="E49" s="168"/>
      <c r="F49" s="169"/>
      <c r="G49" s="131"/>
      <c r="H49" s="132">
        <f>SUM(H26:H48)</f>
        <v>120000</v>
      </c>
      <c r="I49" s="132">
        <f>SUM(I26:I48)</f>
        <v>120000</v>
      </c>
      <c r="J49" s="132">
        <f>SUM(J26:J48)</f>
        <v>120000</v>
      </c>
      <c r="K49" s="132">
        <f>SUM(K26:K48)</f>
        <v>120000</v>
      </c>
      <c r="L49" s="133"/>
      <c r="M49" s="134"/>
      <c r="N49" s="135"/>
      <c r="O49" s="136"/>
      <c r="P49" s="131"/>
      <c r="Q49" s="131"/>
    </row>
    <row r="50" spans="1:19" ht="29.25" customHeight="1">
      <c r="A50" s="1"/>
      <c r="B50" s="1"/>
      <c r="C50" s="86"/>
      <c r="D50" s="12" t="s">
        <v>236</v>
      </c>
      <c r="E50" s="115"/>
      <c r="F50" s="116"/>
      <c r="G50" s="117"/>
      <c r="H50" s="118"/>
      <c r="I50" s="118"/>
      <c r="J50" s="118"/>
      <c r="K50" s="118"/>
      <c r="L50" s="118"/>
      <c r="M50" s="118"/>
      <c r="N50" s="118"/>
      <c r="O50" s="118"/>
      <c r="P50" s="119"/>
      <c r="Q50" s="119"/>
    </row>
    <row r="51" spans="1:19" ht="77.25" customHeight="1">
      <c r="A51" s="1"/>
      <c r="B51" s="1"/>
      <c r="C51" s="86"/>
      <c r="D51" s="88"/>
      <c r="E51" s="34" t="s">
        <v>137</v>
      </c>
      <c r="F51" s="34"/>
      <c r="G51" s="234" t="s">
        <v>361</v>
      </c>
      <c r="H51" s="99">
        <f>L51*N51</f>
        <v>19975</v>
      </c>
      <c r="I51" s="99">
        <f>L51*O51</f>
        <v>22325</v>
      </c>
      <c r="J51" s="99">
        <f>L51*P51</f>
        <v>24675</v>
      </c>
      <c r="K51" s="121">
        <f>L51*Q51</f>
        <v>27025</v>
      </c>
      <c r="L51" s="100">
        <v>47</v>
      </c>
      <c r="M51" s="108"/>
      <c r="N51" s="106">
        <v>425</v>
      </c>
      <c r="O51" s="106">
        <f>425+50</f>
        <v>475</v>
      </c>
      <c r="P51" s="106">
        <f>475+50</f>
        <v>525</v>
      </c>
      <c r="Q51" s="106">
        <f>525+50</f>
        <v>575</v>
      </c>
      <c r="S51" s="174">
        <f>P51-O51</f>
        <v>50</v>
      </c>
    </row>
    <row r="52" spans="1:19">
      <c r="A52" s="1"/>
      <c r="B52" s="1"/>
      <c r="C52" s="86"/>
      <c r="D52" s="88"/>
      <c r="E52" s="31" t="s">
        <v>138</v>
      </c>
      <c r="F52" s="31"/>
      <c r="G52" s="103"/>
      <c r="H52" s="99">
        <f>L52*N52</f>
        <v>500</v>
      </c>
      <c r="I52" s="99">
        <f>L52*O52</f>
        <v>1000</v>
      </c>
      <c r="J52" s="99">
        <f>L52*P52</f>
        <v>1500</v>
      </c>
      <c r="K52" s="121">
        <f t="shared" ref="K52:K53" si="10">L52*Q52</f>
        <v>2000</v>
      </c>
      <c r="L52" s="100">
        <v>50</v>
      </c>
      <c r="M52" s="99"/>
      <c r="N52" s="106">
        <v>10</v>
      </c>
      <c r="O52" s="106">
        <v>20</v>
      </c>
      <c r="P52" s="102">
        <v>30</v>
      </c>
      <c r="Q52" s="102">
        <v>40</v>
      </c>
    </row>
    <row r="53" spans="1:19">
      <c r="A53" s="2"/>
      <c r="B53" s="2"/>
      <c r="C53" s="89"/>
      <c r="D53" s="20"/>
      <c r="E53" s="34" t="s">
        <v>250</v>
      </c>
      <c r="F53" s="59"/>
      <c r="G53" s="103"/>
      <c r="H53" s="99">
        <f>L53*N53</f>
        <v>750</v>
      </c>
      <c r="I53" s="99">
        <f>L53*O53</f>
        <v>1500</v>
      </c>
      <c r="J53" s="99">
        <f>L53*P53</f>
        <v>2250</v>
      </c>
      <c r="K53" s="121">
        <f t="shared" si="10"/>
        <v>3000</v>
      </c>
      <c r="L53" s="100">
        <v>75</v>
      </c>
      <c r="M53" s="99"/>
      <c r="N53" s="106">
        <v>10</v>
      </c>
      <c r="O53" s="106">
        <v>20</v>
      </c>
      <c r="P53" s="102">
        <v>30</v>
      </c>
      <c r="Q53" s="102">
        <v>40</v>
      </c>
    </row>
    <row r="54" spans="1:19" s="3" customFormat="1" ht="21.75" customHeight="1">
      <c r="A54" s="8"/>
      <c r="B54" s="8"/>
      <c r="C54" s="90"/>
      <c r="D54" s="8" t="s">
        <v>257</v>
      </c>
      <c r="E54" s="8"/>
      <c r="F54" s="8"/>
      <c r="G54" s="107"/>
      <c r="H54" s="99"/>
      <c r="I54" s="99"/>
      <c r="J54" s="99"/>
      <c r="K54" s="121"/>
      <c r="L54" s="100"/>
      <c r="M54" s="99"/>
      <c r="N54" s="106"/>
      <c r="O54" s="106"/>
      <c r="P54" s="102"/>
      <c r="Q54" s="102"/>
    </row>
    <row r="55" spans="1:19" s="3" customFormat="1" ht="21.75" customHeight="1">
      <c r="A55" s="8"/>
      <c r="B55" s="8"/>
      <c r="C55" s="90"/>
      <c r="D55" s="8"/>
      <c r="E55" s="130"/>
      <c r="F55" s="130"/>
      <c r="G55" s="137"/>
      <c r="H55" s="132">
        <f>SUM(H51:H54)</f>
        <v>21225</v>
      </c>
      <c r="I55" s="132">
        <f>SUM(I51:I54)</f>
        <v>24825</v>
      </c>
      <c r="J55" s="132">
        <f>SUM(J51:J54)</f>
        <v>28425</v>
      </c>
      <c r="K55" s="132">
        <f>SUM(K51:K54)</f>
        <v>32025</v>
      </c>
      <c r="L55" s="138"/>
      <c r="M55" s="139"/>
      <c r="N55" s="140"/>
      <c r="O55" s="140"/>
      <c r="P55" s="141"/>
      <c r="Q55" s="141"/>
    </row>
    <row r="56" spans="1:19">
      <c r="A56" s="2"/>
      <c r="B56" s="2"/>
      <c r="C56" s="89"/>
      <c r="D56" s="20"/>
      <c r="E56" s="34" t="s">
        <v>42</v>
      </c>
      <c r="F56" s="34"/>
      <c r="G56" s="103"/>
      <c r="H56" s="99"/>
      <c r="I56" s="99"/>
      <c r="J56" s="99"/>
      <c r="K56" s="99"/>
      <c r="L56" s="100"/>
      <c r="M56" s="99"/>
      <c r="N56" s="106"/>
      <c r="O56" s="106"/>
      <c r="P56" s="102"/>
      <c r="Q56" s="102"/>
    </row>
    <row r="57" spans="1:19">
      <c r="A57" s="14"/>
      <c r="B57" s="14"/>
      <c r="C57" s="91"/>
      <c r="D57" s="92"/>
      <c r="E57" s="245" t="s">
        <v>126</v>
      </c>
      <c r="F57" s="245"/>
      <c r="G57" s="103"/>
      <c r="H57" s="99"/>
      <c r="I57" s="99"/>
      <c r="J57" s="99"/>
      <c r="K57" s="99"/>
      <c r="L57" s="100"/>
      <c r="M57" s="99"/>
      <c r="N57" s="106"/>
      <c r="O57" s="106"/>
      <c r="P57" s="102"/>
      <c r="Q57" s="102"/>
    </row>
    <row r="58" spans="1:19">
      <c r="A58" s="14"/>
      <c r="B58" s="14"/>
      <c r="C58" s="91"/>
      <c r="D58" s="92"/>
      <c r="E58" s="222" t="s">
        <v>317</v>
      </c>
      <c r="F58" s="222" t="s">
        <v>318</v>
      </c>
      <c r="G58" s="103"/>
      <c r="H58" s="121"/>
      <c r="I58" s="99"/>
      <c r="J58" s="99"/>
      <c r="K58" s="99"/>
      <c r="L58" s="100"/>
      <c r="M58" s="99"/>
      <c r="N58" s="106"/>
      <c r="O58" s="106"/>
      <c r="P58" s="102"/>
      <c r="Q58" s="102"/>
    </row>
    <row r="59" spans="1:19" ht="27" customHeight="1">
      <c r="A59" s="1"/>
      <c r="B59" s="1"/>
      <c r="C59" s="86"/>
      <c r="D59" s="115" t="s">
        <v>44</v>
      </c>
      <c r="E59" s="116"/>
      <c r="F59" s="117"/>
      <c r="G59" s="118"/>
      <c r="H59" s="118"/>
      <c r="I59" s="118"/>
      <c r="J59" s="118"/>
      <c r="K59" s="118"/>
      <c r="L59" s="118"/>
      <c r="M59" s="118"/>
      <c r="N59" s="118"/>
      <c r="O59" s="118"/>
      <c r="P59" s="120"/>
      <c r="Q59" s="120"/>
    </row>
    <row r="60" spans="1:19" ht="21" customHeight="1">
      <c r="A60" s="1"/>
      <c r="B60" s="1"/>
      <c r="C60" s="86"/>
      <c r="D60" s="88"/>
      <c r="E60" s="31" t="s">
        <v>45</v>
      </c>
      <c r="F60" s="32"/>
      <c r="G60" s="103"/>
      <c r="H60" s="99"/>
      <c r="I60" s="99"/>
      <c r="J60" s="99"/>
      <c r="K60" s="99"/>
      <c r="L60" s="100"/>
      <c r="M60" s="99"/>
      <c r="N60" s="106"/>
      <c r="O60" s="106"/>
      <c r="P60" s="102"/>
      <c r="Q60" s="102"/>
    </row>
    <row r="61" spans="1:19" ht="19.5" customHeight="1">
      <c r="A61" s="1"/>
      <c r="B61" s="1"/>
      <c r="C61" s="86"/>
      <c r="D61" s="88"/>
      <c r="E61" s="31" t="s">
        <v>133</v>
      </c>
      <c r="F61" s="32"/>
      <c r="G61" s="103"/>
      <c r="H61" s="99"/>
      <c r="I61" s="99"/>
      <c r="J61" s="99"/>
      <c r="K61" s="99"/>
      <c r="L61" s="100"/>
      <c r="M61" s="99"/>
      <c r="N61" s="106"/>
      <c r="O61" s="106"/>
      <c r="P61" s="102"/>
      <c r="Q61" s="102"/>
    </row>
    <row r="62" spans="1:19" ht="27" customHeight="1">
      <c r="A62" s="1"/>
      <c r="B62" s="1"/>
      <c r="C62" s="86"/>
      <c r="D62" s="88"/>
      <c r="E62" s="31" t="s">
        <v>134</v>
      </c>
      <c r="F62" s="32"/>
      <c r="G62" s="103"/>
      <c r="H62" s="99"/>
      <c r="I62" s="99"/>
      <c r="J62" s="99"/>
      <c r="K62" s="99"/>
      <c r="L62" s="100"/>
      <c r="M62" s="99"/>
      <c r="N62" s="106"/>
      <c r="O62" s="106"/>
      <c r="P62" s="102"/>
      <c r="Q62" s="102"/>
    </row>
    <row r="63" spans="1:19" s="3" customFormat="1" ht="19.5" customHeight="1">
      <c r="A63" s="8"/>
      <c r="B63" s="8"/>
      <c r="C63" s="90"/>
      <c r="D63" s="8" t="s">
        <v>258</v>
      </c>
      <c r="E63" s="8"/>
      <c r="F63" s="8"/>
      <c r="G63" s="107"/>
      <c r="H63" s="99"/>
      <c r="I63" s="99"/>
      <c r="J63" s="99"/>
      <c r="K63" s="99"/>
      <c r="L63" s="100"/>
      <c r="M63" s="99"/>
      <c r="N63" s="106"/>
      <c r="O63" s="106"/>
      <c r="P63" s="102"/>
      <c r="Q63" s="102"/>
    </row>
    <row r="64" spans="1:19" ht="27.75" customHeight="1">
      <c r="A64" s="1"/>
      <c r="B64" s="1"/>
      <c r="C64" s="86"/>
      <c r="D64" s="115" t="s">
        <v>47</v>
      </c>
      <c r="E64" s="116"/>
      <c r="F64" s="117"/>
      <c r="G64" s="118"/>
      <c r="H64" s="118"/>
      <c r="I64" s="118"/>
      <c r="J64" s="118"/>
      <c r="K64" s="118"/>
      <c r="L64" s="118"/>
      <c r="M64" s="118"/>
      <c r="N64" s="118"/>
      <c r="O64" s="118"/>
      <c r="P64" s="120"/>
      <c r="Q64" s="120"/>
    </row>
    <row r="65" spans="1:17">
      <c r="A65" s="2"/>
      <c r="B65" s="2"/>
      <c r="C65" s="89"/>
      <c r="D65" s="20"/>
      <c r="E65" s="34" t="s">
        <v>48</v>
      </c>
      <c r="F65" s="36"/>
      <c r="G65" s="103"/>
      <c r="H65" s="99"/>
      <c r="I65" s="99"/>
      <c r="J65" s="99"/>
      <c r="K65" s="99"/>
      <c r="L65" s="100"/>
      <c r="M65" s="99"/>
      <c r="N65" s="106"/>
      <c r="O65" s="106"/>
      <c r="P65" s="102"/>
      <c r="Q65" s="102"/>
    </row>
    <row r="66" spans="1:17">
      <c r="A66" s="2"/>
      <c r="B66" s="2"/>
      <c r="C66" s="89"/>
      <c r="D66" s="20"/>
      <c r="E66" s="34" t="s">
        <v>49</v>
      </c>
      <c r="F66" s="36"/>
      <c r="G66" s="103"/>
      <c r="H66" s="99"/>
      <c r="I66" s="99"/>
      <c r="J66" s="99"/>
      <c r="K66" s="99"/>
      <c r="L66" s="100"/>
      <c r="M66" s="99"/>
      <c r="N66" s="106"/>
      <c r="O66" s="106"/>
      <c r="P66" s="102"/>
      <c r="Q66" s="102"/>
    </row>
    <row r="67" spans="1:17" ht="27" customHeight="1">
      <c r="A67" s="1"/>
      <c r="B67" s="1"/>
      <c r="C67" s="86"/>
      <c r="D67" s="88"/>
      <c r="E67" s="115" t="s">
        <v>50</v>
      </c>
      <c r="F67" s="116"/>
      <c r="G67" s="117"/>
      <c r="H67" s="118"/>
      <c r="I67" s="118"/>
      <c r="J67" s="118"/>
      <c r="K67" s="118"/>
      <c r="L67" s="118"/>
      <c r="M67" s="118"/>
      <c r="N67" s="118"/>
      <c r="O67" s="118"/>
      <c r="P67" s="119"/>
      <c r="Q67" s="119"/>
    </row>
    <row r="68" spans="1:17" ht="58.5" customHeight="1">
      <c r="A68" s="2"/>
      <c r="B68" s="2"/>
      <c r="C68" s="89"/>
      <c r="D68" s="20"/>
      <c r="E68" s="20"/>
      <c r="F68" s="34" t="s">
        <v>230</v>
      </c>
      <c r="G68" s="224" t="s">
        <v>364</v>
      </c>
      <c r="H68" s="99"/>
      <c r="I68" s="99"/>
      <c r="J68" s="99"/>
      <c r="K68" s="99"/>
      <c r="L68" s="100"/>
      <c r="M68" s="99"/>
      <c r="N68" s="106"/>
      <c r="O68" s="106"/>
      <c r="P68" s="102"/>
      <c r="Q68" s="102"/>
    </row>
    <row r="69" spans="1:17">
      <c r="A69" s="2"/>
      <c r="B69" s="2"/>
      <c r="C69" s="89"/>
      <c r="D69" s="20"/>
      <c r="E69" s="20"/>
      <c r="F69" s="34" t="s">
        <v>231</v>
      </c>
      <c r="G69" s="103"/>
      <c r="H69" s="99"/>
      <c r="I69" s="99"/>
      <c r="J69" s="99"/>
      <c r="K69" s="99"/>
      <c r="L69" s="100"/>
      <c r="M69" s="99"/>
      <c r="N69" s="106"/>
      <c r="O69" s="106"/>
      <c r="P69" s="102"/>
      <c r="Q69" s="102"/>
    </row>
    <row r="70" spans="1:17">
      <c r="A70" s="2"/>
      <c r="B70" s="2"/>
      <c r="C70" s="89"/>
      <c r="D70" s="20"/>
      <c r="E70" s="20"/>
      <c r="F70" s="34" t="s">
        <v>232</v>
      </c>
      <c r="G70" s="103"/>
      <c r="H70" s="99"/>
      <c r="I70" s="99"/>
      <c r="J70" s="99"/>
      <c r="K70" s="99"/>
      <c r="L70" s="100"/>
      <c r="M70" s="99"/>
      <c r="N70" s="106"/>
      <c r="O70" s="106"/>
      <c r="P70" s="102"/>
      <c r="Q70" s="102"/>
    </row>
    <row r="71" spans="1:17">
      <c r="A71" s="2"/>
      <c r="B71" s="2"/>
      <c r="C71" s="89"/>
      <c r="D71" s="20"/>
      <c r="E71" s="20"/>
      <c r="F71" s="34" t="s">
        <v>51</v>
      </c>
      <c r="G71" s="103"/>
      <c r="H71" s="99"/>
      <c r="I71" s="99"/>
      <c r="J71" s="99"/>
      <c r="K71" s="99"/>
      <c r="L71" s="100"/>
      <c r="M71" s="99"/>
      <c r="N71" s="106"/>
      <c r="O71" s="106"/>
      <c r="P71" s="102"/>
      <c r="Q71" s="102"/>
    </row>
    <row r="72" spans="1:17">
      <c r="A72" s="2"/>
      <c r="B72" s="2"/>
      <c r="C72" s="89"/>
      <c r="D72" s="20"/>
      <c r="E72" s="20"/>
      <c r="F72" s="183" t="s">
        <v>338</v>
      </c>
      <c r="G72" s="103"/>
      <c r="H72" s="99"/>
      <c r="I72" s="99"/>
      <c r="J72" s="99"/>
      <c r="K72" s="99"/>
      <c r="L72" s="100"/>
      <c r="M72" s="99"/>
      <c r="N72" s="106"/>
      <c r="O72" s="106"/>
      <c r="P72" s="102"/>
      <c r="Q72" s="102"/>
    </row>
    <row r="73" spans="1:17" s="3" customFormat="1" ht="19.5" customHeight="1">
      <c r="A73" s="8"/>
      <c r="B73" s="8"/>
      <c r="C73" s="90"/>
      <c r="D73" s="8" t="s">
        <v>53</v>
      </c>
      <c r="E73" s="8"/>
      <c r="F73" s="8"/>
      <c r="G73" s="107"/>
      <c r="H73" s="99"/>
      <c r="I73" s="99"/>
      <c r="J73" s="99"/>
      <c r="K73" s="99"/>
      <c r="L73" s="100"/>
      <c r="M73" s="99"/>
      <c r="N73" s="106"/>
      <c r="O73" s="106"/>
      <c r="P73" s="102"/>
      <c r="Q73" s="102"/>
    </row>
    <row r="74" spans="1:17" ht="26.25" customHeight="1">
      <c r="A74" s="1"/>
      <c r="B74" s="1"/>
      <c r="C74" s="86"/>
      <c r="D74" s="115" t="s">
        <v>55</v>
      </c>
      <c r="E74" s="116"/>
      <c r="F74" s="117"/>
      <c r="G74" s="118"/>
      <c r="H74" s="118"/>
      <c r="I74" s="118"/>
      <c r="J74" s="118"/>
      <c r="K74" s="118"/>
      <c r="L74" s="118"/>
      <c r="M74" s="118"/>
      <c r="N74" s="118"/>
      <c r="O74" s="118"/>
      <c r="P74" s="120"/>
      <c r="Q74" s="120"/>
    </row>
    <row r="75" spans="1:17" ht="15" customHeight="1">
      <c r="A75" s="1"/>
      <c r="B75" s="1"/>
      <c r="C75" s="86"/>
      <c r="D75" s="88"/>
      <c r="E75" s="31" t="s">
        <v>56</v>
      </c>
      <c r="F75" s="32"/>
      <c r="G75" s="103"/>
      <c r="H75" s="99"/>
      <c r="I75" s="99"/>
      <c r="J75" s="99"/>
      <c r="K75" s="99"/>
      <c r="L75" s="100"/>
      <c r="M75" s="99"/>
      <c r="N75" s="106"/>
      <c r="O75" s="106"/>
      <c r="P75" s="102"/>
      <c r="Q75" s="102"/>
    </row>
    <row r="76" spans="1:17">
      <c r="A76" s="1"/>
      <c r="B76" s="1"/>
      <c r="C76" s="86"/>
      <c r="D76" s="88"/>
      <c r="E76" s="31" t="s">
        <v>57</v>
      </c>
      <c r="F76" s="32"/>
      <c r="G76" s="103"/>
      <c r="H76" s="99"/>
      <c r="I76" s="99"/>
      <c r="J76" s="99"/>
      <c r="K76" s="99"/>
      <c r="L76" s="100"/>
      <c r="M76" s="99"/>
      <c r="N76" s="106"/>
      <c r="O76" s="106"/>
      <c r="P76" s="102"/>
      <c r="Q76" s="102"/>
    </row>
    <row r="77" spans="1:17">
      <c r="A77" s="1"/>
      <c r="B77" s="1"/>
      <c r="C77" s="86"/>
      <c r="D77" s="88"/>
      <c r="E77" s="31" t="s">
        <v>58</v>
      </c>
      <c r="F77" s="32"/>
      <c r="G77" s="103"/>
      <c r="H77" s="99"/>
      <c r="I77" s="99"/>
      <c r="J77" s="99"/>
      <c r="K77" s="99"/>
      <c r="L77" s="100"/>
      <c r="M77" s="99"/>
      <c r="N77" s="106"/>
      <c r="O77" s="106"/>
      <c r="P77" s="102"/>
      <c r="Q77" s="102"/>
    </row>
    <row r="78" spans="1:17">
      <c r="A78" s="1"/>
      <c r="B78" s="1"/>
      <c r="C78" s="86"/>
      <c r="D78" s="88"/>
      <c r="E78" s="31" t="s">
        <v>59</v>
      </c>
      <c r="F78" s="32"/>
      <c r="G78" s="103"/>
      <c r="H78" s="99"/>
      <c r="I78" s="99"/>
      <c r="J78" s="99"/>
      <c r="K78" s="99"/>
      <c r="L78" s="100"/>
      <c r="M78" s="99"/>
      <c r="N78" s="106"/>
      <c r="O78" s="106"/>
      <c r="P78" s="102"/>
      <c r="Q78" s="102"/>
    </row>
    <row r="79" spans="1:17">
      <c r="A79" s="1"/>
      <c r="B79" s="1"/>
      <c r="C79" s="86"/>
      <c r="D79" s="88"/>
      <c r="E79" s="31" t="s">
        <v>281</v>
      </c>
      <c r="F79" s="32"/>
      <c r="G79" s="103"/>
      <c r="H79" s="99"/>
      <c r="I79" s="99"/>
      <c r="J79" s="99"/>
      <c r="K79" s="99"/>
      <c r="L79" s="100"/>
      <c r="M79" s="99"/>
      <c r="N79" s="106"/>
      <c r="O79" s="106"/>
      <c r="P79" s="102"/>
      <c r="Q79" s="102"/>
    </row>
    <row r="80" spans="1:17">
      <c r="A80" s="1"/>
      <c r="B80" s="1"/>
      <c r="C80" s="86"/>
      <c r="D80" s="88"/>
      <c r="E80" s="31" t="s">
        <v>61</v>
      </c>
      <c r="F80" s="32"/>
      <c r="G80" s="103"/>
      <c r="H80" s="99"/>
      <c r="I80" s="99"/>
      <c r="J80" s="99"/>
      <c r="K80" s="99"/>
      <c r="L80" s="100"/>
      <c r="M80" s="99"/>
      <c r="N80" s="106"/>
      <c r="O80" s="106"/>
      <c r="P80" s="102"/>
      <c r="Q80" s="102"/>
    </row>
    <row r="81" spans="1:17" s="3" customFormat="1" ht="19.5" customHeight="1">
      <c r="A81" s="8"/>
      <c r="B81" s="8"/>
      <c r="C81" s="90"/>
      <c r="D81" s="8" t="s">
        <v>259</v>
      </c>
      <c r="E81" s="8"/>
      <c r="F81" s="8"/>
      <c r="G81" s="107"/>
      <c r="H81" s="99"/>
      <c r="I81" s="99"/>
      <c r="J81" s="99"/>
      <c r="K81" s="99"/>
      <c r="L81" s="100"/>
      <c r="M81" s="99"/>
      <c r="N81" s="106"/>
      <c r="O81" s="106"/>
      <c r="P81" s="102"/>
      <c r="Q81" s="102"/>
    </row>
    <row r="82" spans="1:17" s="3" customFormat="1" ht="37.5" customHeight="1">
      <c r="A82" s="8"/>
      <c r="B82" s="8"/>
      <c r="C82" s="90"/>
      <c r="D82" s="8"/>
      <c r="E82" s="115" t="s">
        <v>305</v>
      </c>
      <c r="F82" s="116" t="s">
        <v>306</v>
      </c>
      <c r="G82" s="118"/>
      <c r="H82" s="118"/>
      <c r="I82" s="118"/>
      <c r="J82" s="118"/>
      <c r="K82" s="118"/>
      <c r="L82" s="118"/>
      <c r="M82" s="118"/>
      <c r="N82" s="118"/>
      <c r="O82" s="118"/>
      <c r="P82" s="119"/>
      <c r="Q82" s="119"/>
    </row>
    <row r="83" spans="1:17" s="3" customFormat="1" ht="22.5" customHeight="1">
      <c r="A83" s="8"/>
      <c r="B83" s="8"/>
      <c r="C83" s="90"/>
      <c r="D83" s="8"/>
      <c r="E83" s="31" t="s">
        <v>307</v>
      </c>
      <c r="F83" s="34"/>
      <c r="G83" s="235" t="s">
        <v>354</v>
      </c>
      <c r="H83" s="216">
        <f>L83*N83</f>
        <v>10000</v>
      </c>
      <c r="I83" s="216">
        <f>L83*O83</f>
        <v>10000</v>
      </c>
      <c r="J83" s="216">
        <f>L83*P83</f>
        <v>10000</v>
      </c>
      <c r="K83" s="216">
        <f>Q83*L83</f>
        <v>10000</v>
      </c>
      <c r="L83" s="216">
        <v>50</v>
      </c>
      <c r="M83" s="99"/>
      <c r="N83" s="106">
        <v>200</v>
      </c>
      <c r="O83" s="106">
        <v>200</v>
      </c>
      <c r="P83" s="102">
        <v>200</v>
      </c>
      <c r="Q83" s="102">
        <v>200</v>
      </c>
    </row>
    <row r="84" spans="1:17" s="3" customFormat="1" ht="14.25" customHeight="1">
      <c r="A84" s="8"/>
      <c r="B84" s="8"/>
      <c r="C84" s="90"/>
      <c r="D84" s="8"/>
      <c r="E84" s="31"/>
      <c r="F84" s="142"/>
      <c r="G84" s="21"/>
      <c r="H84" s="230">
        <f>SUM(H83)</f>
        <v>10000</v>
      </c>
      <c r="I84" s="230">
        <f>SUM(I83)</f>
        <v>10000</v>
      </c>
      <c r="J84" s="230">
        <f>SUM(J83)</f>
        <v>10000</v>
      </c>
      <c r="K84" s="230">
        <f>SUM(K83)</f>
        <v>10000</v>
      </c>
      <c r="L84" s="139"/>
      <c r="M84" s="139"/>
      <c r="N84" s="140"/>
      <c r="O84" s="140"/>
      <c r="P84" s="141"/>
      <c r="Q84" s="141"/>
    </row>
    <row r="85" spans="1:17" s="3" customFormat="1" ht="26.25" customHeight="1">
      <c r="A85" s="8"/>
      <c r="B85" s="8"/>
      <c r="C85" s="90"/>
      <c r="D85" s="8"/>
      <c r="E85" s="149"/>
      <c r="F85" s="21"/>
      <c r="G85" s="150"/>
      <c r="H85" s="150">
        <f>H24+H49+H55+H84</f>
        <v>603745</v>
      </c>
      <c r="I85" s="150">
        <f>I24+I49+I55+I84</f>
        <v>755420</v>
      </c>
      <c r="J85" s="150">
        <f>J24+J49+J55+J84</f>
        <v>911040</v>
      </c>
      <c r="K85" s="150">
        <f>K24+K49+K55+K84</f>
        <v>1066060</v>
      </c>
      <c r="L85" s="152"/>
      <c r="M85" s="151"/>
      <c r="N85" s="153"/>
      <c r="O85" s="153"/>
      <c r="P85" s="154"/>
      <c r="Q85" s="154"/>
    </row>
    <row r="86" spans="1:17" s="3" customFormat="1" ht="26.25" customHeight="1">
      <c r="A86" s="8"/>
      <c r="B86" s="8"/>
      <c r="C86" s="90"/>
      <c r="D86" s="8"/>
      <c r="E86" s="24"/>
      <c r="F86" s="9"/>
      <c r="G86" s="158"/>
      <c r="H86" s="158"/>
      <c r="I86" s="158"/>
      <c r="J86" s="158"/>
      <c r="K86" s="158"/>
      <c r="L86" s="78"/>
      <c r="M86" s="77"/>
      <c r="N86" s="76"/>
      <c r="O86" s="76"/>
      <c r="P86" s="79"/>
      <c r="Q86" s="79"/>
    </row>
    <row r="87" spans="1:17" ht="18.75" customHeight="1">
      <c r="A87" s="1"/>
      <c r="B87" s="1"/>
      <c r="C87" s="93"/>
      <c r="D87" s="246" t="s">
        <v>313</v>
      </c>
      <c r="E87" s="247"/>
      <c r="F87" s="247"/>
      <c r="G87" s="143"/>
      <c r="H87" s="144"/>
      <c r="I87" s="144"/>
      <c r="J87" s="144"/>
      <c r="K87" s="144"/>
      <c r="L87" s="145"/>
      <c r="M87" s="144"/>
      <c r="N87" s="146"/>
      <c r="O87" s="146"/>
      <c r="P87" s="147"/>
      <c r="Q87" s="147"/>
    </row>
    <row r="88" spans="1:17" ht="26.25" customHeight="1">
      <c r="A88" s="1"/>
      <c r="B88" s="1"/>
      <c r="C88" s="86"/>
      <c r="D88" s="115" t="s">
        <v>260</v>
      </c>
      <c r="E88" s="116"/>
      <c r="F88" s="117"/>
      <c r="G88" s="118"/>
      <c r="H88" s="118"/>
      <c r="I88" s="118"/>
      <c r="J88" s="118"/>
      <c r="K88" s="118"/>
      <c r="L88" s="118"/>
      <c r="M88" s="118"/>
      <c r="N88" s="118"/>
      <c r="O88" s="118"/>
      <c r="P88" s="120"/>
      <c r="Q88" s="120"/>
    </row>
    <row r="89" spans="1:17">
      <c r="A89" s="2"/>
      <c r="B89" s="2"/>
      <c r="C89" s="89"/>
      <c r="D89" s="20"/>
      <c r="E89" s="34" t="s">
        <v>64</v>
      </c>
      <c r="F89" s="34"/>
      <c r="G89" s="103"/>
      <c r="H89" s="99">
        <v>700</v>
      </c>
      <c r="I89" s="99">
        <v>700</v>
      </c>
      <c r="J89" s="99">
        <v>700</v>
      </c>
      <c r="K89" s="99">
        <v>700</v>
      </c>
      <c r="L89" s="100"/>
      <c r="M89" s="99"/>
      <c r="N89" s="106"/>
      <c r="O89" s="106"/>
      <c r="P89" s="102"/>
      <c r="Q89" s="102"/>
    </row>
    <row r="90" spans="1:17" ht="48.75" customHeight="1">
      <c r="A90" s="2"/>
      <c r="B90" s="2"/>
      <c r="C90" s="89"/>
      <c r="D90" s="20"/>
      <c r="E90" s="34" t="s">
        <v>65</v>
      </c>
      <c r="F90" s="34"/>
      <c r="G90" s="103"/>
      <c r="H90" s="99">
        <v>100</v>
      </c>
      <c r="I90" s="99">
        <v>100</v>
      </c>
      <c r="J90" s="99">
        <v>100</v>
      </c>
      <c r="K90" s="99">
        <v>100</v>
      </c>
      <c r="L90" s="100"/>
      <c r="M90" s="99"/>
      <c r="N90" s="106"/>
      <c r="O90" s="106"/>
      <c r="P90" s="102"/>
      <c r="Q90" s="102"/>
    </row>
    <row r="91" spans="1:17">
      <c r="A91" s="2"/>
      <c r="B91" s="2"/>
      <c r="C91" s="89"/>
      <c r="D91" s="20"/>
      <c r="E91" s="34" t="s">
        <v>296</v>
      </c>
      <c r="F91" s="36"/>
      <c r="G91" s="103"/>
      <c r="H91" s="99">
        <v>8136.4</v>
      </c>
      <c r="I91" s="99">
        <v>8136.4</v>
      </c>
      <c r="J91" s="99">
        <v>8136.4</v>
      </c>
      <c r="K91" s="99">
        <v>8136.4</v>
      </c>
      <c r="L91" s="100"/>
      <c r="M91" s="99"/>
      <c r="N91" s="106"/>
      <c r="O91" s="106"/>
      <c r="P91" s="102"/>
      <c r="Q91" s="102"/>
    </row>
    <row r="92" spans="1:17">
      <c r="A92" s="2"/>
      <c r="B92" s="2"/>
      <c r="C92" s="89"/>
      <c r="D92" s="20"/>
      <c r="E92" s="34" t="s">
        <v>263</v>
      </c>
      <c r="F92" s="36"/>
      <c r="G92" s="103"/>
      <c r="H92" s="99">
        <v>3000</v>
      </c>
      <c r="I92" s="99">
        <v>3000</v>
      </c>
      <c r="J92" s="99">
        <v>3000</v>
      </c>
      <c r="K92" s="99">
        <v>3000</v>
      </c>
      <c r="L92" s="100"/>
      <c r="M92" s="99"/>
      <c r="N92" s="106"/>
      <c r="O92" s="106"/>
      <c r="P92" s="102"/>
      <c r="Q92" s="102"/>
    </row>
    <row r="93" spans="1:17">
      <c r="A93" s="20"/>
      <c r="B93" s="20"/>
      <c r="C93" s="89"/>
      <c r="D93" s="20"/>
      <c r="E93" s="34" t="s">
        <v>264</v>
      </c>
      <c r="F93" s="34"/>
      <c r="G93" s="103"/>
      <c r="H93" s="99">
        <v>48700</v>
      </c>
      <c r="I93" s="99">
        <v>48700</v>
      </c>
      <c r="J93" s="99">
        <v>48700</v>
      </c>
      <c r="K93" s="99">
        <v>48700</v>
      </c>
      <c r="L93" s="100"/>
      <c r="M93" s="99"/>
      <c r="N93" s="106"/>
      <c r="O93" s="106"/>
      <c r="P93" s="102"/>
      <c r="Q93" s="102"/>
    </row>
    <row r="94" spans="1:17" ht="31">
      <c r="A94" s="20"/>
      <c r="B94" s="20"/>
      <c r="C94" s="89"/>
      <c r="D94" s="20"/>
      <c r="E94" s="34" t="s">
        <v>341</v>
      </c>
      <c r="F94" s="34"/>
      <c r="G94" s="234" t="s">
        <v>355</v>
      </c>
      <c r="H94" s="216">
        <f>7000+10*900</f>
        <v>16000</v>
      </c>
      <c r="I94" s="216">
        <f>1200*10+7000</f>
        <v>19000</v>
      </c>
      <c r="J94" s="216">
        <f>1500*10+7000</f>
        <v>22000</v>
      </c>
      <c r="K94" s="216">
        <f>1800*10+7000</f>
        <v>25000</v>
      </c>
      <c r="L94" s="100">
        <v>10</v>
      </c>
      <c r="M94" s="99"/>
      <c r="N94" s="106">
        <v>900</v>
      </c>
      <c r="O94" s="106">
        <v>1200</v>
      </c>
      <c r="P94" s="102">
        <v>1500</v>
      </c>
      <c r="Q94" s="102">
        <v>1800</v>
      </c>
    </row>
    <row r="95" spans="1:17">
      <c r="A95" s="20"/>
      <c r="B95" s="20"/>
      <c r="C95" s="89"/>
      <c r="D95" s="20"/>
      <c r="E95" s="34" t="s">
        <v>265</v>
      </c>
      <c r="F95" s="34"/>
      <c r="G95" s="103"/>
      <c r="H95" s="99">
        <v>7500</v>
      </c>
      <c r="I95" s="99">
        <v>7500</v>
      </c>
      <c r="J95" s="99">
        <v>7500</v>
      </c>
      <c r="K95" s="99">
        <v>7500</v>
      </c>
      <c r="L95" s="100"/>
      <c r="M95" s="99"/>
      <c r="N95" s="106"/>
      <c r="O95" s="106"/>
      <c r="P95" s="102"/>
      <c r="Q95" s="102"/>
    </row>
    <row r="96" spans="1:17">
      <c r="A96" s="20"/>
      <c r="B96" s="20"/>
      <c r="C96" s="89"/>
      <c r="D96" s="20"/>
      <c r="E96" s="34" t="s">
        <v>266</v>
      </c>
      <c r="F96" s="64"/>
      <c r="G96" s="238" t="s">
        <v>368</v>
      </c>
      <c r="H96" s="99">
        <v>750</v>
      </c>
      <c r="I96" s="99">
        <v>750</v>
      </c>
      <c r="J96" s="99">
        <v>750</v>
      </c>
      <c r="K96" s="99">
        <v>750</v>
      </c>
      <c r="L96" s="100"/>
      <c r="M96" s="99"/>
      <c r="N96" s="106"/>
      <c r="O96" s="106"/>
      <c r="P96" s="102"/>
      <c r="Q96" s="102"/>
    </row>
    <row r="97" spans="1:18">
      <c r="A97" s="20"/>
      <c r="B97" s="20"/>
      <c r="C97" s="89"/>
      <c r="D97" s="20"/>
      <c r="E97" s="34" t="s">
        <v>282</v>
      </c>
      <c r="F97" s="34"/>
      <c r="G97" s="103"/>
      <c r="H97" s="99">
        <v>3000</v>
      </c>
      <c r="I97" s="99">
        <v>3000</v>
      </c>
      <c r="J97" s="99">
        <v>3000</v>
      </c>
      <c r="K97" s="99">
        <v>3000</v>
      </c>
      <c r="L97" s="100"/>
      <c r="M97" s="99"/>
      <c r="N97" s="106"/>
      <c r="O97" s="106"/>
      <c r="P97" s="102"/>
      <c r="Q97" s="102"/>
    </row>
    <row r="98" spans="1:18">
      <c r="A98" s="8"/>
      <c r="B98" s="8"/>
      <c r="C98" s="90"/>
      <c r="D98" s="8"/>
      <c r="E98" s="37" t="s">
        <v>267</v>
      </c>
      <c r="F98" s="37"/>
      <c r="G98" s="103"/>
      <c r="H98" s="99">
        <v>2000</v>
      </c>
      <c r="I98" s="99">
        <v>2000</v>
      </c>
      <c r="J98" s="99">
        <v>2000</v>
      </c>
      <c r="K98" s="99">
        <v>2000</v>
      </c>
      <c r="L98" s="100"/>
      <c r="M98" s="99"/>
      <c r="N98" s="106"/>
      <c r="O98" s="106"/>
      <c r="P98" s="102"/>
      <c r="Q98" s="102"/>
    </row>
    <row r="99" spans="1:18">
      <c r="A99" s="10"/>
      <c r="B99" s="10"/>
      <c r="C99" s="94"/>
      <c r="D99" s="10"/>
      <c r="E99" s="38" t="s">
        <v>268</v>
      </c>
      <c r="F99" s="38"/>
      <c r="G99" s="103"/>
      <c r="H99" s="99">
        <f>900*L99</f>
        <v>10800</v>
      </c>
      <c r="I99" s="99">
        <f>1200*L99</f>
        <v>14400</v>
      </c>
      <c r="J99" s="99">
        <f>1500*L99</f>
        <v>18000</v>
      </c>
      <c r="K99" s="99">
        <f>L99*1800</f>
        <v>21600</v>
      </c>
      <c r="L99" s="100">
        <v>12</v>
      </c>
      <c r="M99" s="99"/>
      <c r="N99" s="106"/>
      <c r="O99" s="106"/>
      <c r="P99" s="102"/>
      <c r="Q99" s="102"/>
    </row>
    <row r="100" spans="1:18">
      <c r="A100" s="8"/>
      <c r="B100" s="8"/>
      <c r="C100" s="90"/>
      <c r="D100" s="8"/>
      <c r="E100" s="37" t="s">
        <v>269</v>
      </c>
      <c r="F100" s="37"/>
      <c r="G100" s="103"/>
      <c r="H100" s="99">
        <v>2000</v>
      </c>
      <c r="I100" s="99">
        <v>2000</v>
      </c>
      <c r="J100" s="99">
        <v>2000</v>
      </c>
      <c r="K100" s="99">
        <v>2000</v>
      </c>
      <c r="L100" s="100"/>
      <c r="M100" s="99"/>
      <c r="N100" s="106"/>
      <c r="O100" s="106"/>
      <c r="P100" s="102"/>
      <c r="Q100" s="102"/>
    </row>
    <row r="101" spans="1:18" s="3" customFormat="1" ht="24.75" customHeight="1">
      <c r="A101" s="8"/>
      <c r="B101" s="8"/>
      <c r="C101" s="90"/>
      <c r="D101" s="8" t="s">
        <v>220</v>
      </c>
      <c r="E101" s="8"/>
      <c r="F101" s="8"/>
      <c r="G101" s="107"/>
      <c r="H101" s="99"/>
      <c r="I101" s="99"/>
      <c r="J101" s="99"/>
      <c r="K101" s="99"/>
      <c r="L101" s="100"/>
      <c r="M101" s="99"/>
      <c r="N101" s="106"/>
      <c r="O101" s="106"/>
      <c r="P101" s="102"/>
      <c r="Q101" s="102"/>
    </row>
    <row r="102" spans="1:18" s="3" customFormat="1" ht="24.75" customHeight="1">
      <c r="A102" s="8"/>
      <c r="B102" s="8"/>
      <c r="C102" s="90"/>
      <c r="D102" s="8"/>
      <c r="E102" s="31"/>
      <c r="F102" s="142"/>
      <c r="G102" s="132"/>
      <c r="H102" s="132">
        <f>SUM(H89:H101)</f>
        <v>102686.39999999999</v>
      </c>
      <c r="I102" s="132">
        <f>SUM(I89:I101)</f>
        <v>109286.39999999999</v>
      </c>
      <c r="J102" s="132">
        <f>SUM(J89:J101)</f>
        <v>115886.39999999999</v>
      </c>
      <c r="K102" s="132">
        <f>SUM(K89:K101)</f>
        <v>122486.39999999999</v>
      </c>
      <c r="L102" s="138"/>
      <c r="M102" s="139"/>
      <c r="N102" s="140"/>
      <c r="O102" s="140"/>
      <c r="P102" s="141"/>
      <c r="Q102" s="141"/>
    </row>
    <row r="103" spans="1:18" ht="26.25" customHeight="1">
      <c r="A103" s="1"/>
      <c r="B103" s="1"/>
      <c r="C103" s="86"/>
      <c r="D103" s="115" t="s">
        <v>261</v>
      </c>
      <c r="E103" s="116"/>
      <c r="F103" s="117"/>
      <c r="G103" s="118"/>
      <c r="H103" s="118"/>
      <c r="I103" s="118"/>
      <c r="J103" s="118"/>
      <c r="K103" s="118"/>
      <c r="L103" s="118"/>
      <c r="M103" s="118"/>
      <c r="N103" s="118"/>
      <c r="O103" s="118"/>
      <c r="P103" s="120"/>
      <c r="Q103" s="120"/>
    </row>
    <row r="104" spans="1:18">
      <c r="A104" s="20"/>
      <c r="B104" s="20"/>
      <c r="C104" s="89"/>
      <c r="D104" s="20"/>
      <c r="E104" s="37" t="s">
        <v>270</v>
      </c>
      <c r="F104" s="37"/>
      <c r="G104" s="103"/>
      <c r="H104" s="99"/>
      <c r="I104" s="99"/>
      <c r="J104" s="99"/>
      <c r="K104" s="99"/>
      <c r="L104" s="100"/>
      <c r="M104" s="99"/>
      <c r="N104" s="106"/>
      <c r="O104" s="106"/>
      <c r="P104" s="102"/>
      <c r="Q104" s="102"/>
    </row>
    <row r="105" spans="1:18">
      <c r="A105" s="8"/>
      <c r="B105" s="8"/>
      <c r="C105" s="90"/>
      <c r="D105" s="8"/>
      <c r="E105" s="37" t="s">
        <v>271</v>
      </c>
      <c r="F105" s="37"/>
      <c r="G105" s="103"/>
      <c r="H105" s="99"/>
      <c r="I105" s="99"/>
      <c r="J105" s="99"/>
      <c r="K105" s="99"/>
      <c r="L105" s="100"/>
      <c r="M105" s="99"/>
      <c r="N105" s="106"/>
      <c r="O105" s="106"/>
      <c r="P105" s="102"/>
      <c r="Q105" s="102"/>
    </row>
    <row r="106" spans="1:18">
      <c r="A106" s="8"/>
      <c r="B106" s="8"/>
      <c r="C106" s="90"/>
      <c r="D106" s="8"/>
      <c r="E106" s="37" t="s">
        <v>272</v>
      </c>
      <c r="F106" s="37"/>
      <c r="G106" s="103"/>
      <c r="H106" s="99"/>
      <c r="I106" s="99"/>
      <c r="J106" s="99"/>
      <c r="K106" s="99"/>
      <c r="L106" s="100"/>
      <c r="M106" s="99"/>
      <c r="N106" s="106"/>
      <c r="O106" s="106"/>
      <c r="P106" s="102"/>
      <c r="Q106" s="102"/>
    </row>
    <row r="107" spans="1:18" s="3" customFormat="1" ht="24.75" customHeight="1">
      <c r="A107" s="8"/>
      <c r="B107" s="8"/>
      <c r="C107" s="90"/>
      <c r="D107" s="8" t="s">
        <v>262</v>
      </c>
      <c r="E107" s="8"/>
      <c r="F107" s="8"/>
      <c r="G107" s="107"/>
      <c r="H107" s="99"/>
      <c r="I107" s="99"/>
      <c r="J107" s="99"/>
      <c r="K107" s="99"/>
      <c r="L107" s="100"/>
      <c r="M107" s="99"/>
      <c r="N107" s="106"/>
      <c r="O107" s="106"/>
      <c r="P107" s="102"/>
      <c r="Q107" s="102"/>
    </row>
    <row r="108" spans="1:18" ht="29.25" customHeight="1">
      <c r="A108" s="10"/>
      <c r="B108" s="10"/>
      <c r="C108" s="94"/>
      <c r="D108" s="115" t="s">
        <v>285</v>
      </c>
      <c r="E108" s="116"/>
      <c r="F108" s="117"/>
      <c r="G108" s="118"/>
      <c r="H108" s="118"/>
      <c r="I108" s="118"/>
      <c r="J108" s="118"/>
      <c r="K108" s="118"/>
      <c r="L108" s="118"/>
      <c r="M108" s="118"/>
      <c r="N108" s="118"/>
      <c r="O108" s="118"/>
      <c r="P108" s="120"/>
      <c r="Q108" s="120"/>
    </row>
    <row r="109" spans="1:18" ht="69.75" customHeight="1">
      <c r="A109" s="10"/>
      <c r="B109" s="10"/>
      <c r="C109" s="94"/>
      <c r="D109" s="10"/>
      <c r="E109" s="38" t="s">
        <v>81</v>
      </c>
      <c r="F109" s="39"/>
      <c r="G109" s="234" t="s">
        <v>365</v>
      </c>
      <c r="H109" s="216">
        <v>10000</v>
      </c>
      <c r="I109" s="216">
        <v>10000</v>
      </c>
      <c r="J109" s="216">
        <v>10000</v>
      </c>
      <c r="K109" s="216">
        <v>10000</v>
      </c>
      <c r="L109" s="100"/>
      <c r="M109" s="99"/>
      <c r="N109" s="106"/>
      <c r="O109" s="106"/>
      <c r="P109" s="106"/>
      <c r="Q109" s="106"/>
    </row>
    <row r="110" spans="1:18">
      <c r="A110" s="10"/>
      <c r="B110" s="10"/>
      <c r="C110" s="94"/>
      <c r="D110" s="10"/>
      <c r="E110" s="38" t="s">
        <v>334</v>
      </c>
      <c r="F110" s="39"/>
      <c r="G110" s="184"/>
      <c r="H110" s="99">
        <v>500</v>
      </c>
      <c r="I110" s="99">
        <v>500</v>
      </c>
      <c r="J110" s="99">
        <v>500</v>
      </c>
      <c r="K110" s="99">
        <v>500</v>
      </c>
      <c r="L110" s="100"/>
      <c r="M110" s="99"/>
      <c r="N110" s="106"/>
      <c r="O110" s="106"/>
      <c r="P110" s="102"/>
      <c r="Q110" s="102"/>
    </row>
    <row r="111" spans="1:18">
      <c r="A111" s="10"/>
      <c r="B111" s="10"/>
      <c r="C111" s="94"/>
      <c r="D111" s="10"/>
      <c r="E111" s="38" t="s">
        <v>335</v>
      </c>
      <c r="F111" s="39"/>
      <c r="G111" s="184"/>
      <c r="H111" s="99">
        <f>200*10</f>
        <v>2000</v>
      </c>
      <c r="I111" s="99">
        <f t="shared" ref="I111:K111" si="11">200*10</f>
        <v>2000</v>
      </c>
      <c r="J111" s="99">
        <f t="shared" si="11"/>
        <v>2000</v>
      </c>
      <c r="K111" s="99">
        <f t="shared" si="11"/>
        <v>2000</v>
      </c>
      <c r="L111" s="100"/>
      <c r="M111" s="99"/>
      <c r="N111" s="106"/>
      <c r="O111" s="106"/>
      <c r="P111" s="102"/>
      <c r="Q111" s="102"/>
      <c r="R111" s="179" t="s">
        <v>336</v>
      </c>
    </row>
    <row r="112" spans="1:18">
      <c r="A112" s="10"/>
      <c r="B112" s="10"/>
      <c r="C112" s="94"/>
      <c r="D112" s="10"/>
      <c r="E112" s="38" t="s">
        <v>339</v>
      </c>
      <c r="F112" s="39"/>
      <c r="G112" s="184"/>
      <c r="H112" s="99">
        <v>638.29999999999995</v>
      </c>
      <c r="I112" s="99">
        <v>638.29999999999995</v>
      </c>
      <c r="J112" s="99">
        <v>638.29999999999995</v>
      </c>
      <c r="K112" s="99">
        <v>638.29999999999995</v>
      </c>
      <c r="L112" s="100"/>
      <c r="M112" s="99"/>
      <c r="N112" s="106"/>
      <c r="O112" s="106"/>
      <c r="P112" s="102"/>
      <c r="Q112" s="102"/>
      <c r="R112" s="179"/>
    </row>
    <row r="113" spans="1:25" ht="16">
      <c r="A113" s="8"/>
      <c r="B113" s="8"/>
      <c r="C113" s="90"/>
      <c r="D113" s="8"/>
      <c r="E113" s="37" t="s">
        <v>340</v>
      </c>
      <c r="F113" s="185"/>
      <c r="G113" s="103"/>
      <c r="H113" s="99">
        <f>Y113*N3</f>
        <v>4600.2750000000005</v>
      </c>
      <c r="I113" s="99">
        <f t="shared" ref="I113" si="12">5385.69+748.01</f>
        <v>6133.7</v>
      </c>
      <c r="J113" s="99">
        <f>Y113*P3</f>
        <v>7667.125</v>
      </c>
      <c r="K113" s="99">
        <f>Y113*Q3</f>
        <v>9200.5500000000011</v>
      </c>
      <c r="L113" s="100"/>
      <c r="M113" s="99"/>
      <c r="N113" s="106"/>
      <c r="O113" s="106"/>
      <c r="P113" s="102"/>
      <c r="Q113" s="102"/>
      <c r="R113" s="187" t="s">
        <v>342</v>
      </c>
      <c r="Y113">
        <f>I113/1200</f>
        <v>5.1114166666666669</v>
      </c>
    </row>
    <row r="114" spans="1:25">
      <c r="A114" s="8"/>
      <c r="B114" s="8"/>
      <c r="C114" s="90"/>
      <c r="D114" s="8"/>
      <c r="E114" s="7"/>
      <c r="F114" s="37" t="s">
        <v>254</v>
      </c>
      <c r="G114" s="103"/>
      <c r="H114" s="99"/>
      <c r="I114" s="99"/>
      <c r="J114" s="99"/>
      <c r="K114" s="99"/>
      <c r="L114" s="100"/>
      <c r="M114" s="99"/>
      <c r="N114" s="106"/>
      <c r="O114" s="106"/>
      <c r="P114" s="102"/>
      <c r="Q114" s="102"/>
    </row>
    <row r="115" spans="1:25" s="3" customFormat="1" ht="24.75" customHeight="1">
      <c r="A115" s="8"/>
      <c r="B115" s="8"/>
      <c r="C115" s="90"/>
      <c r="D115" s="8" t="s">
        <v>286</v>
      </c>
      <c r="E115" s="8"/>
      <c r="F115" s="8"/>
      <c r="G115" s="107"/>
      <c r="H115" s="173">
        <f>SUM(H109:H114)</f>
        <v>17738.575000000001</v>
      </c>
      <c r="I115" s="173">
        <f>SUM(I109:I114)</f>
        <v>19272</v>
      </c>
      <c r="J115" s="173">
        <f>SUM(J109:J114)</f>
        <v>20805.424999999999</v>
      </c>
      <c r="K115" s="173">
        <f>SUM(K109:K114)</f>
        <v>22338.85</v>
      </c>
      <c r="L115" s="100"/>
      <c r="M115" s="99"/>
      <c r="N115" s="106"/>
      <c r="O115" s="106"/>
      <c r="P115" s="102"/>
      <c r="Q115" s="102"/>
    </row>
    <row r="116" spans="1:25" ht="30.75" customHeight="1">
      <c r="A116" s="10"/>
      <c r="B116" s="10"/>
      <c r="C116" s="94"/>
      <c r="D116" s="115" t="s">
        <v>308</v>
      </c>
      <c r="E116" s="116"/>
      <c r="F116" s="117"/>
      <c r="G116" s="118"/>
      <c r="H116" s="118"/>
      <c r="I116" s="118"/>
      <c r="J116" s="118"/>
      <c r="K116" s="118"/>
      <c r="L116" s="118"/>
      <c r="M116" s="118"/>
      <c r="N116" s="118"/>
      <c r="O116" s="118"/>
      <c r="P116" s="120"/>
      <c r="Q116" s="120"/>
    </row>
    <row r="117" spans="1:25" ht="16">
      <c r="A117" s="8"/>
      <c r="B117" s="8"/>
      <c r="C117" s="90"/>
      <c r="D117" s="8"/>
      <c r="E117" s="37" t="s">
        <v>273</v>
      </c>
      <c r="F117" s="40"/>
      <c r="G117" s="103"/>
      <c r="H117" s="99">
        <f>X117*N3</f>
        <v>53443.035000000003</v>
      </c>
      <c r="I117" s="99">
        <v>71257.38</v>
      </c>
      <c r="J117" s="99">
        <f>X117*P3</f>
        <v>89071.725000000006</v>
      </c>
      <c r="K117" s="99">
        <f>X117*Q3</f>
        <v>106886.07</v>
      </c>
      <c r="L117" s="100"/>
      <c r="M117" s="99"/>
      <c r="N117" s="106"/>
      <c r="O117" s="106"/>
      <c r="P117" s="102"/>
      <c r="Q117" s="102"/>
      <c r="R117" s="187"/>
      <c r="X117">
        <f>I117/1200</f>
        <v>59.381150000000005</v>
      </c>
      <c r="Y117">
        <v>0.83</v>
      </c>
    </row>
    <row r="118" spans="1:25">
      <c r="A118" s="8"/>
      <c r="B118" s="8"/>
      <c r="C118" s="90"/>
      <c r="D118" s="8"/>
      <c r="E118" s="23"/>
      <c r="F118" s="142"/>
      <c r="G118" s="132"/>
      <c r="H118" s="132">
        <f>SUM(H117)</f>
        <v>53443.035000000003</v>
      </c>
      <c r="I118" s="132">
        <f>SUM(I117)</f>
        <v>71257.38</v>
      </c>
      <c r="J118" s="132">
        <f>SUM(J117)</f>
        <v>89071.725000000006</v>
      </c>
      <c r="K118" s="132">
        <f>SUM(K117)</f>
        <v>106886.07</v>
      </c>
      <c r="L118" s="138"/>
      <c r="M118" s="139"/>
      <c r="N118" s="140"/>
      <c r="O118" s="140"/>
      <c r="P118" s="141"/>
      <c r="Q118" s="141"/>
    </row>
    <row r="119" spans="1:25" s="3" customFormat="1" ht="35.25" customHeight="1">
      <c r="A119" s="8"/>
      <c r="B119" s="8"/>
      <c r="C119" s="90"/>
      <c r="D119" s="8" t="s">
        <v>274</v>
      </c>
      <c r="E119" s="8"/>
      <c r="F119" s="8"/>
      <c r="G119" s="237" t="s">
        <v>356</v>
      </c>
      <c r="H119" s="229">
        <v>5000</v>
      </c>
      <c r="I119" s="229">
        <v>5000</v>
      </c>
      <c r="J119" s="229">
        <v>5000</v>
      </c>
      <c r="K119" s="229">
        <v>5000</v>
      </c>
      <c r="L119" s="100"/>
      <c r="M119" s="99"/>
      <c r="N119" s="106"/>
      <c r="O119" s="106"/>
      <c r="P119" s="102"/>
      <c r="Q119" s="102"/>
      <c r="S119" s="172"/>
    </row>
    <row r="120" spans="1:25" s="3" customFormat="1" ht="23.25" customHeight="1">
      <c r="A120" s="8"/>
      <c r="B120" s="8"/>
      <c r="C120" s="90"/>
      <c r="D120" s="8"/>
      <c r="E120" s="8"/>
      <c r="F120" s="142"/>
      <c r="G120" s="132"/>
      <c r="H120" s="132">
        <f>SUM(H119)</f>
        <v>5000</v>
      </c>
      <c r="I120" s="132">
        <f>SUM(I119)</f>
        <v>5000</v>
      </c>
      <c r="J120" s="132">
        <f>SUM(J119)</f>
        <v>5000</v>
      </c>
      <c r="K120" s="132">
        <f>SUM(K119)</f>
        <v>5000</v>
      </c>
      <c r="L120" s="138"/>
      <c r="M120" s="139"/>
      <c r="N120" s="140"/>
      <c r="O120" s="140"/>
      <c r="P120" s="141"/>
      <c r="Q120" s="141"/>
      <c r="S120" s="172"/>
    </row>
    <row r="121" spans="1:25" ht="27" customHeight="1">
      <c r="A121" s="10"/>
      <c r="B121" s="10"/>
      <c r="C121" s="94"/>
      <c r="D121" s="115" t="s">
        <v>310</v>
      </c>
      <c r="E121" s="116"/>
      <c r="F121" s="117"/>
      <c r="G121" s="118"/>
      <c r="H121" s="118"/>
      <c r="I121" s="118"/>
      <c r="J121" s="118"/>
      <c r="K121" s="118"/>
      <c r="L121" s="118"/>
      <c r="M121" s="118"/>
      <c r="N121" s="118"/>
      <c r="O121" s="118"/>
      <c r="P121" s="120"/>
      <c r="Q121" s="120"/>
    </row>
    <row r="122" spans="1:25" ht="15" customHeight="1">
      <c r="A122" s="10"/>
      <c r="B122" s="10"/>
      <c r="C122" s="94"/>
      <c r="D122" s="10"/>
      <c r="E122" s="38" t="s">
        <v>89</v>
      </c>
      <c r="F122" s="39" t="s">
        <v>347</v>
      </c>
      <c r="G122" s="103"/>
      <c r="H122" s="99">
        <f>N3*Y122</f>
        <v>4488.0750000000007</v>
      </c>
      <c r="I122" s="99">
        <f>L122*1200</f>
        <v>5984.0999999999995</v>
      </c>
      <c r="J122" s="99">
        <f>L122*P3</f>
        <v>7480.125</v>
      </c>
      <c r="K122" s="99">
        <f>L122*Q3</f>
        <v>8976.15</v>
      </c>
      <c r="L122" s="100">
        <f>4.98675</f>
        <v>4.9867499999999998</v>
      </c>
      <c r="M122" s="99"/>
      <c r="N122" s="106"/>
      <c r="O122" s="106"/>
      <c r="P122" s="102"/>
      <c r="Q122" s="102"/>
      <c r="R122" s="179"/>
      <c r="Y122">
        <f>5984.1/1200</f>
        <v>4.9867500000000007</v>
      </c>
    </row>
    <row r="123" spans="1:25" s="3" customFormat="1" ht="24" customHeight="1">
      <c r="A123" s="8"/>
      <c r="B123" s="8"/>
      <c r="C123" s="90"/>
      <c r="D123" s="8"/>
      <c r="E123" s="37" t="s">
        <v>309</v>
      </c>
      <c r="F123" s="40"/>
      <c r="G123" s="107"/>
      <c r="H123" s="99">
        <f>Y123*N3</f>
        <v>41888.699999999997</v>
      </c>
      <c r="I123" s="99">
        <v>55851.6</v>
      </c>
      <c r="J123" s="99">
        <f>Y123*P3</f>
        <v>69814.5</v>
      </c>
      <c r="K123" s="99">
        <f>Y123*Q3</f>
        <v>83777.399999999994</v>
      </c>
      <c r="L123" s="100">
        <v>35</v>
      </c>
      <c r="M123" s="99"/>
      <c r="N123" s="106"/>
      <c r="O123" s="106"/>
      <c r="P123" s="102"/>
      <c r="Q123" s="102"/>
      <c r="R123" s="179"/>
      <c r="Y123" s="3">
        <f>I123/1200</f>
        <v>46.542999999999999</v>
      </c>
    </row>
    <row r="124" spans="1:25" s="3" customFormat="1" ht="22.5" customHeight="1">
      <c r="A124" s="8"/>
      <c r="B124" s="8"/>
      <c r="C124" s="90"/>
      <c r="D124" s="8"/>
      <c r="E124" s="37" t="s">
        <v>331</v>
      </c>
      <c r="F124" s="37" t="s">
        <v>348</v>
      </c>
      <c r="G124" s="107"/>
      <c r="H124" s="99">
        <f>Y124*N3</f>
        <v>11868.465</v>
      </c>
      <c r="I124" s="99">
        <v>15824.62</v>
      </c>
      <c r="J124" s="99">
        <f>Y124*P3</f>
        <v>19780.775000000001</v>
      </c>
      <c r="K124" s="99">
        <f>Y124*Q3</f>
        <v>23736.93</v>
      </c>
      <c r="L124" s="100">
        <v>14</v>
      </c>
      <c r="M124" s="99"/>
      <c r="N124" s="106"/>
      <c r="O124" s="106"/>
      <c r="P124" s="102"/>
      <c r="Q124" s="102"/>
      <c r="R124" s="177">
        <f t="shared" ref="R124:R125" si="13">P124-O124</f>
        <v>0</v>
      </c>
      <c r="S124" s="175"/>
      <c r="Y124" s="3">
        <f>I124/1200</f>
        <v>13.187183333333333</v>
      </c>
    </row>
    <row r="125" spans="1:25">
      <c r="A125" s="8"/>
      <c r="B125" s="8"/>
      <c r="C125" s="90"/>
      <c r="D125" s="8"/>
      <c r="E125" s="37" t="s">
        <v>343</v>
      </c>
      <c r="F125" s="40"/>
      <c r="G125" s="103"/>
      <c r="H125" s="99">
        <f>Y125*N3+605.75</f>
        <v>7293.5</v>
      </c>
      <c r="I125" s="99">
        <f>8311.25+605.75</f>
        <v>8917</v>
      </c>
      <c r="J125" s="99">
        <f>Y125*P3+605.75</f>
        <v>11752</v>
      </c>
      <c r="K125" s="99">
        <f>Y125*Q3+605.75</f>
        <v>13981.25</v>
      </c>
      <c r="L125" s="100">
        <v>25</v>
      </c>
      <c r="M125" s="99"/>
      <c r="N125" s="106"/>
      <c r="O125" s="106"/>
      <c r="P125" s="102"/>
      <c r="Q125" s="102"/>
      <c r="R125" s="177">
        <f t="shared" si="13"/>
        <v>0</v>
      </c>
      <c r="S125" s="176"/>
      <c r="T125" s="160"/>
      <c r="U125" s="160"/>
      <c r="Y125">
        <f>I125/1200</f>
        <v>7.4308333333333332</v>
      </c>
    </row>
    <row r="126" spans="1:25">
      <c r="A126" s="8"/>
      <c r="B126" s="8"/>
      <c r="C126" s="90"/>
      <c r="D126" s="8"/>
      <c r="E126" s="37" t="s">
        <v>91</v>
      </c>
      <c r="F126" s="40"/>
      <c r="G126" s="103"/>
      <c r="H126" s="99"/>
      <c r="I126" s="99"/>
      <c r="J126" s="99"/>
      <c r="K126" s="99"/>
      <c r="L126" s="100"/>
      <c r="M126" s="99"/>
      <c r="N126" s="106"/>
      <c r="O126" s="106"/>
      <c r="P126" s="102"/>
      <c r="Q126" s="102"/>
      <c r="R126" s="176"/>
      <c r="S126" s="176"/>
      <c r="T126" s="160"/>
    </row>
    <row r="127" spans="1:25">
      <c r="A127" s="8"/>
      <c r="B127" s="8"/>
      <c r="C127" s="90"/>
      <c r="D127" s="8"/>
      <c r="E127" s="23"/>
      <c r="F127" s="142"/>
      <c r="G127" s="132"/>
      <c r="H127" s="132">
        <f>SUM(H122:H126)</f>
        <v>65538.739999999991</v>
      </c>
      <c r="I127" s="132">
        <f>SUM(I122:I126)</f>
        <v>86577.319999999992</v>
      </c>
      <c r="J127" s="132">
        <f>SUM(J122:J126)</f>
        <v>108827.4</v>
      </c>
      <c r="K127" s="132">
        <f>SUM(K122:K126)</f>
        <v>130471.72999999998</v>
      </c>
      <c r="L127" s="138"/>
      <c r="M127" s="139"/>
      <c r="N127" s="140"/>
      <c r="O127" s="140"/>
      <c r="P127" s="141"/>
      <c r="Q127" s="141"/>
      <c r="R127" s="176"/>
      <c r="S127" s="176"/>
    </row>
    <row r="128" spans="1:25" s="3" customFormat="1" ht="18.75" customHeight="1">
      <c r="A128" s="8"/>
      <c r="B128" s="8"/>
      <c r="C128" s="90"/>
      <c r="D128" s="8" t="s">
        <v>287</v>
      </c>
      <c r="E128" s="8"/>
      <c r="F128" s="8"/>
      <c r="G128" s="107"/>
      <c r="H128" s="99"/>
      <c r="I128" s="99"/>
      <c r="J128" s="99"/>
      <c r="K128" s="99"/>
      <c r="L128" s="100"/>
      <c r="M128" s="99"/>
      <c r="N128" s="106"/>
      <c r="O128" s="106"/>
      <c r="P128" s="102"/>
      <c r="Q128" s="102"/>
      <c r="R128" s="175"/>
      <c r="S128" s="175"/>
    </row>
    <row r="129" spans="1:26" ht="24.75" customHeight="1">
      <c r="A129" s="10"/>
      <c r="B129" s="10"/>
      <c r="C129" s="94"/>
      <c r="D129" s="115" t="s">
        <v>311</v>
      </c>
      <c r="E129" s="116"/>
      <c r="F129" s="117"/>
      <c r="G129" s="118"/>
      <c r="H129" s="118"/>
      <c r="I129" s="118"/>
      <c r="J129" s="118"/>
      <c r="K129" s="118"/>
      <c r="L129" s="118"/>
      <c r="M129" s="118"/>
      <c r="N129" s="118"/>
      <c r="O129" s="118"/>
      <c r="P129" s="120"/>
      <c r="Q129" s="120"/>
      <c r="R129" s="176"/>
      <c r="S129" s="176"/>
      <c r="U129" s="174">
        <f>P130-O130</f>
        <v>0</v>
      </c>
    </row>
    <row r="130" spans="1:26" ht="15" customHeight="1">
      <c r="A130" s="10"/>
      <c r="B130" s="10"/>
      <c r="C130" s="94"/>
      <c r="D130" s="10"/>
      <c r="E130" s="38" t="s">
        <v>196</v>
      </c>
      <c r="F130" s="39" t="s">
        <v>350</v>
      </c>
      <c r="G130" s="103"/>
      <c r="H130" s="99">
        <f>Y130*N3</f>
        <v>15079.935000000001</v>
      </c>
      <c r="I130" s="99">
        <v>20106.580000000002</v>
      </c>
      <c r="J130" s="99">
        <f>Y130*P3</f>
        <v>25133.225000000002</v>
      </c>
      <c r="K130" s="99">
        <f>Y130*Q3</f>
        <v>30159.870000000003</v>
      </c>
      <c r="L130" s="100">
        <v>18</v>
      </c>
      <c r="M130" s="99"/>
      <c r="N130" s="106"/>
      <c r="O130" s="106"/>
      <c r="P130" s="102"/>
      <c r="Q130" s="102"/>
      <c r="R130" s="179"/>
      <c r="S130" s="176"/>
      <c r="T130" t="e">
        <f>I130/O130</f>
        <v>#DIV/0!</v>
      </c>
      <c r="Y130">
        <f>I130/1200</f>
        <v>16.755483333333334</v>
      </c>
      <c r="Z130">
        <f>I131/1200</f>
        <v>0</v>
      </c>
    </row>
    <row r="131" spans="1:26" ht="27.75" customHeight="1">
      <c r="A131" s="10"/>
      <c r="B131" s="10"/>
      <c r="C131" s="94"/>
      <c r="D131" s="10"/>
      <c r="E131" s="225" t="s">
        <v>321</v>
      </c>
      <c r="F131" s="226"/>
      <c r="G131" s="234" t="s">
        <v>349</v>
      </c>
      <c r="H131" s="227"/>
      <c r="I131" s="227"/>
      <c r="J131" s="227"/>
      <c r="K131" s="227"/>
      <c r="L131" s="228"/>
      <c r="M131" s="99"/>
      <c r="N131" s="106"/>
      <c r="O131" s="106"/>
      <c r="P131" s="106"/>
      <c r="Q131" s="106"/>
      <c r="R131" s="186"/>
      <c r="S131" s="176"/>
    </row>
    <row r="132" spans="1:26">
      <c r="A132" s="10"/>
      <c r="B132" s="10"/>
      <c r="C132" s="94"/>
      <c r="D132" s="10"/>
      <c r="E132" s="37" t="s">
        <v>322</v>
      </c>
      <c r="F132" s="39"/>
      <c r="G132" s="223"/>
      <c r="H132" s="99"/>
      <c r="I132" s="99"/>
      <c r="J132" s="99"/>
      <c r="K132" s="99"/>
      <c r="L132" s="100"/>
      <c r="M132" s="99"/>
      <c r="N132" s="106"/>
      <c r="O132" s="106"/>
      <c r="P132" s="106"/>
      <c r="Q132" s="106"/>
      <c r="R132" s="176"/>
      <c r="S132" s="181"/>
    </row>
    <row r="133" spans="1:26" ht="41">
      <c r="A133" s="8"/>
      <c r="B133" s="8"/>
      <c r="C133" s="90"/>
      <c r="D133" s="8"/>
      <c r="E133" s="37" t="s">
        <v>344</v>
      </c>
      <c r="F133" s="40"/>
      <c r="G133" s="234" t="s">
        <v>359</v>
      </c>
      <c r="H133" s="216">
        <f>8.9*N3+1884.61+490.5+(500*10)</f>
        <v>15385.11</v>
      </c>
      <c r="I133" s="216">
        <f>8.9*O3+1884.61+490.5+(500*10)</f>
        <v>18055.11</v>
      </c>
      <c r="J133" s="216">
        <f>8.9*P3+1884.61+490.5+(500*10)</f>
        <v>20725.11</v>
      </c>
      <c r="K133" s="216">
        <f>8.9*Q3+1884.61+490.5+(500*10)</f>
        <v>23395.11</v>
      </c>
      <c r="L133" s="217">
        <v>25</v>
      </c>
      <c r="M133" s="99"/>
      <c r="N133" s="218" t="s">
        <v>187</v>
      </c>
      <c r="O133" s="106"/>
      <c r="P133" s="106"/>
      <c r="Q133" s="106"/>
      <c r="R133" s="179"/>
      <c r="S133" s="176"/>
      <c r="T133" s="187"/>
      <c r="Y133">
        <f>I133/1200</f>
        <v>15.045925</v>
      </c>
    </row>
    <row r="134" spans="1:26">
      <c r="A134" s="8"/>
      <c r="B134" s="8"/>
      <c r="C134" s="90"/>
      <c r="D134" s="8"/>
      <c r="E134" s="37" t="s">
        <v>283</v>
      </c>
      <c r="F134" s="40"/>
      <c r="G134" s="103"/>
      <c r="H134" s="99"/>
      <c r="I134" s="99"/>
      <c r="J134" s="99"/>
      <c r="K134" s="99"/>
      <c r="L134" s="100"/>
      <c r="M134" s="99"/>
      <c r="N134" s="106"/>
      <c r="O134" s="106"/>
      <c r="P134" s="102"/>
      <c r="Q134" s="102"/>
      <c r="R134" s="176"/>
      <c r="S134" s="176"/>
    </row>
    <row r="135" spans="1:26">
      <c r="A135" s="8"/>
      <c r="B135" s="8"/>
      <c r="C135" s="90"/>
      <c r="D135" s="8"/>
      <c r="E135" s="23"/>
      <c r="F135" s="142"/>
      <c r="G135" s="132"/>
      <c r="H135" s="132">
        <f>SUM(H130:H134)</f>
        <v>30465.045000000002</v>
      </c>
      <c r="I135" s="132">
        <f>SUM(I130:I134)</f>
        <v>38161.69</v>
      </c>
      <c r="J135" s="132">
        <f>SUM(J130:J134)</f>
        <v>45858.335000000006</v>
      </c>
      <c r="K135" s="132">
        <f>SUM(K130:K134)</f>
        <v>53554.98</v>
      </c>
      <c r="L135" s="138"/>
      <c r="M135" s="139"/>
      <c r="N135" s="140"/>
      <c r="O135" s="140"/>
      <c r="P135" s="141"/>
      <c r="Q135" s="141"/>
      <c r="R135" s="176"/>
      <c r="S135" s="176"/>
    </row>
    <row r="136" spans="1:26" s="3" customFormat="1" ht="21.75" customHeight="1">
      <c r="A136" s="8"/>
      <c r="B136" s="8"/>
      <c r="C136" s="90"/>
      <c r="D136" s="8" t="s">
        <v>288</v>
      </c>
      <c r="E136" s="8"/>
      <c r="F136" s="8"/>
      <c r="G136" s="107"/>
      <c r="H136" s="99"/>
      <c r="I136" s="99"/>
      <c r="J136" s="99"/>
      <c r="K136" s="99"/>
      <c r="L136" s="100"/>
      <c r="M136" s="99"/>
      <c r="N136" s="106"/>
      <c r="O136" s="106"/>
      <c r="P136" s="102"/>
      <c r="Q136" s="102"/>
      <c r="R136" s="175"/>
      <c r="S136" s="175"/>
    </row>
    <row r="137" spans="1:26" ht="27.75" customHeight="1">
      <c r="A137" s="10"/>
      <c r="B137" s="10"/>
      <c r="C137" s="94"/>
      <c r="D137" s="115" t="s">
        <v>312</v>
      </c>
      <c r="E137" s="116"/>
      <c r="F137" s="117"/>
      <c r="G137" s="118"/>
      <c r="H137" s="118"/>
      <c r="I137" s="118"/>
      <c r="J137" s="118"/>
      <c r="K137" s="118"/>
      <c r="L137" s="118"/>
      <c r="M137" s="118"/>
      <c r="N137" s="118"/>
      <c r="O137" s="118"/>
      <c r="P137" s="120"/>
      <c r="Q137" s="120"/>
      <c r="R137" s="176"/>
      <c r="S137" s="176"/>
    </row>
    <row r="138" spans="1:26" ht="34.5" customHeight="1">
      <c r="A138" s="10"/>
      <c r="B138" s="10"/>
      <c r="C138" s="94"/>
      <c r="D138" s="10"/>
      <c r="E138" s="38" t="s">
        <v>345</v>
      </c>
      <c r="F138" s="38"/>
      <c r="G138" s="234" t="s">
        <v>357</v>
      </c>
      <c r="H138" s="99">
        <f>W138*N3</f>
        <v>4488.0750000000007</v>
      </c>
      <c r="I138" s="99">
        <v>5984.1</v>
      </c>
      <c r="J138" s="99">
        <f>W138*P3</f>
        <v>7480.1250000000009</v>
      </c>
      <c r="K138" s="99">
        <f>W138*Q3</f>
        <v>8976.1500000000015</v>
      </c>
      <c r="L138" s="100">
        <v>60</v>
      </c>
      <c r="M138" s="99"/>
      <c r="N138" s="106"/>
      <c r="O138" s="106"/>
      <c r="P138" s="106"/>
      <c r="Q138" s="106"/>
      <c r="R138" s="187"/>
      <c r="S138" s="176"/>
      <c r="T138" t="e">
        <f>I138/O138</f>
        <v>#DIV/0!</v>
      </c>
      <c r="W138" s="80">
        <f>I138/1200</f>
        <v>4.9867500000000007</v>
      </c>
    </row>
    <row r="139" spans="1:26" ht="51" customHeight="1">
      <c r="A139" s="10"/>
      <c r="B139" s="10"/>
      <c r="C139" s="94"/>
      <c r="D139" s="10"/>
      <c r="E139" s="38" t="s">
        <v>323</v>
      </c>
      <c r="F139" s="38"/>
      <c r="G139" s="234" t="s">
        <v>358</v>
      </c>
      <c r="H139" s="99">
        <f>W139*N3</f>
        <v>17827.635000000002</v>
      </c>
      <c r="I139" s="99">
        <v>23770.18</v>
      </c>
      <c r="J139" s="99">
        <f>W139*P3</f>
        <v>29712.725000000002</v>
      </c>
      <c r="K139" s="99">
        <f>W139*Q3</f>
        <v>35655.270000000004</v>
      </c>
      <c r="L139" s="100">
        <v>27.5</v>
      </c>
      <c r="M139" s="99"/>
      <c r="N139" s="106"/>
      <c r="O139" s="106"/>
      <c r="P139" s="106"/>
      <c r="Q139" s="106"/>
      <c r="R139" s="187"/>
      <c r="S139" s="176"/>
      <c r="T139" t="e">
        <f>I139/O139</f>
        <v>#DIV/0!</v>
      </c>
      <c r="W139" s="80">
        <f>I139/1200</f>
        <v>19.808483333333335</v>
      </c>
    </row>
    <row r="140" spans="1:26" ht="26.25" customHeight="1">
      <c r="A140" s="10"/>
      <c r="B140" s="10"/>
      <c r="C140" s="94"/>
      <c r="D140" s="10"/>
      <c r="E140" s="148"/>
      <c r="F140" s="142"/>
      <c r="G140" s="132"/>
      <c r="H140" s="132">
        <f>SUM(H138:H139)</f>
        <v>22315.710000000003</v>
      </c>
      <c r="I140" s="132">
        <f>SUM(I138:I139)</f>
        <v>29754.28</v>
      </c>
      <c r="J140" s="132">
        <f>SUM(J138:J139)</f>
        <v>37192.850000000006</v>
      </c>
      <c r="K140" s="132">
        <f>SUM(K138:K139)</f>
        <v>44631.420000000006</v>
      </c>
      <c r="L140" s="138"/>
      <c r="M140" s="139"/>
      <c r="N140" s="140"/>
      <c r="O140" s="140"/>
      <c r="P140" s="141"/>
      <c r="Q140" s="141"/>
    </row>
    <row r="141" spans="1:26" s="3" customFormat="1" ht="24" customHeight="1">
      <c r="A141" s="8"/>
      <c r="B141" s="8"/>
      <c r="C141" s="90"/>
      <c r="D141" s="8" t="s">
        <v>289</v>
      </c>
      <c r="E141" s="8"/>
      <c r="F141" s="8"/>
      <c r="G141" s="107"/>
      <c r="H141" s="99"/>
      <c r="I141" s="99"/>
      <c r="J141" s="99"/>
      <c r="K141" s="99"/>
      <c r="L141" s="100"/>
      <c r="M141" s="99"/>
      <c r="N141" s="106"/>
      <c r="O141" s="106"/>
      <c r="P141" s="102"/>
      <c r="Q141" s="102"/>
    </row>
    <row r="142" spans="1:26" ht="27" customHeight="1">
      <c r="A142" s="10"/>
      <c r="B142" s="10"/>
      <c r="C142" s="94"/>
      <c r="D142" s="115" t="s">
        <v>102</v>
      </c>
      <c r="E142" s="116"/>
      <c r="F142" s="117"/>
      <c r="G142" s="118"/>
      <c r="H142" s="118"/>
      <c r="I142" s="118"/>
      <c r="J142" s="118"/>
      <c r="K142" s="118"/>
      <c r="L142" s="118"/>
      <c r="M142" s="118"/>
      <c r="N142" s="118"/>
      <c r="O142" s="118"/>
      <c r="P142" s="120"/>
      <c r="Q142" s="120"/>
    </row>
    <row r="143" spans="1:26" s="5" customFormat="1">
      <c r="A143" s="8"/>
      <c r="B143" s="8"/>
      <c r="C143" s="90"/>
      <c r="D143" s="8"/>
      <c r="E143" s="37" t="s">
        <v>103</v>
      </c>
      <c r="F143" s="40"/>
      <c r="G143" s="184"/>
      <c r="H143" s="188">
        <v>8734</v>
      </c>
      <c r="I143" s="188">
        <v>8734</v>
      </c>
      <c r="J143" s="188">
        <v>8734</v>
      </c>
      <c r="K143" s="188">
        <v>8734</v>
      </c>
      <c r="L143" s="100"/>
      <c r="M143" s="99"/>
      <c r="N143" s="106"/>
      <c r="O143" s="106"/>
      <c r="P143" s="102"/>
      <c r="Q143" s="102"/>
      <c r="R143" s="189"/>
    </row>
    <row r="144" spans="1:26" s="5" customFormat="1">
      <c r="A144" s="8"/>
      <c r="B144" s="8"/>
      <c r="C144" s="90"/>
      <c r="D144" s="8"/>
      <c r="E144" s="37" t="s">
        <v>104</v>
      </c>
      <c r="F144" s="40"/>
      <c r="G144" s="184"/>
      <c r="H144" s="99">
        <v>27051.66</v>
      </c>
      <c r="I144" s="99">
        <v>27051.66</v>
      </c>
      <c r="J144" s="99">
        <v>27051.66</v>
      </c>
      <c r="K144" s="99">
        <v>27051.66</v>
      </c>
      <c r="L144" s="100"/>
      <c r="M144" s="99"/>
      <c r="N144" s="106"/>
      <c r="O144" s="106"/>
      <c r="P144" s="102"/>
      <c r="Q144" s="102"/>
      <c r="R144" s="189"/>
    </row>
    <row r="145" spans="1:17">
      <c r="A145" s="8"/>
      <c r="B145" s="8"/>
      <c r="C145" s="90"/>
      <c r="D145" s="8"/>
      <c r="E145" s="37" t="s">
        <v>105</v>
      </c>
      <c r="F145" s="40"/>
      <c r="G145" s="103"/>
      <c r="H145" s="99">
        <v>70414.880000000005</v>
      </c>
      <c r="I145" s="99">
        <v>70414.880000000005</v>
      </c>
      <c r="J145" s="99">
        <v>70414.880000000005</v>
      </c>
      <c r="K145" s="99">
        <v>70414.880000000005</v>
      </c>
      <c r="L145" s="100"/>
      <c r="M145" s="99"/>
      <c r="N145" s="106"/>
      <c r="O145" s="106"/>
      <c r="P145" s="102"/>
      <c r="Q145" s="102"/>
    </row>
    <row r="146" spans="1:17" s="3" customFormat="1">
      <c r="A146" s="8"/>
      <c r="B146" s="8"/>
      <c r="C146" s="90"/>
      <c r="D146" s="8"/>
      <c r="E146" s="37" t="s">
        <v>284</v>
      </c>
      <c r="F146" s="40"/>
      <c r="G146" s="107"/>
      <c r="H146" s="99">
        <v>2500</v>
      </c>
      <c r="I146" s="99">
        <v>2500</v>
      </c>
      <c r="J146" s="99">
        <v>2500</v>
      </c>
      <c r="K146" s="99">
        <v>2500</v>
      </c>
      <c r="L146" s="100"/>
      <c r="M146" s="99"/>
      <c r="N146" s="106"/>
      <c r="O146" s="106"/>
      <c r="P146" s="102"/>
      <c r="Q146" s="102"/>
    </row>
    <row r="147" spans="1:17" s="3" customFormat="1">
      <c r="A147" s="8"/>
      <c r="B147" s="8"/>
      <c r="C147" s="90"/>
      <c r="D147" s="8"/>
      <c r="E147" s="23"/>
      <c r="F147" s="142"/>
      <c r="G147" s="132"/>
      <c r="H147" s="132">
        <f>SUM(H143:H146)</f>
        <v>108700.54000000001</v>
      </c>
      <c r="I147" s="132">
        <f>SUM(I143:I146)</f>
        <v>108700.54000000001</v>
      </c>
      <c r="J147" s="132">
        <f t="shared" ref="J147" si="14">SUM(J143:J146)</f>
        <v>108700.54000000001</v>
      </c>
      <c r="K147" s="132">
        <f t="shared" ref="K147" si="15">SUM(K143:K146)</f>
        <v>108700.54000000001</v>
      </c>
      <c r="L147" s="138"/>
      <c r="M147" s="139"/>
      <c r="N147" s="140"/>
      <c r="O147" s="140"/>
      <c r="P147" s="141"/>
      <c r="Q147" s="141"/>
    </row>
    <row r="148" spans="1:17" s="3" customFormat="1" ht="22.5" customHeight="1">
      <c r="A148" s="8"/>
      <c r="B148" s="8"/>
      <c r="C148" s="90"/>
      <c r="D148" s="8" t="s">
        <v>107</v>
      </c>
      <c r="E148" s="8"/>
      <c r="F148" s="8"/>
      <c r="G148" s="107"/>
      <c r="H148" s="99"/>
      <c r="I148" s="99"/>
      <c r="J148" s="99"/>
      <c r="K148" s="99"/>
      <c r="L148" s="100"/>
      <c r="M148" s="99"/>
      <c r="N148" s="106"/>
      <c r="O148" s="106"/>
      <c r="P148" s="102"/>
      <c r="Q148" s="102"/>
    </row>
    <row r="149" spans="1:17" ht="24.75" customHeight="1">
      <c r="A149" s="10"/>
      <c r="B149" s="10"/>
      <c r="C149" s="94"/>
      <c r="D149" s="115" t="s">
        <v>109</v>
      </c>
      <c r="E149" s="116"/>
      <c r="F149" s="117"/>
      <c r="G149" s="118"/>
      <c r="H149" s="118"/>
      <c r="I149" s="118"/>
      <c r="J149" s="118"/>
      <c r="K149" s="118"/>
      <c r="L149" s="118"/>
      <c r="M149" s="118"/>
      <c r="N149" s="118"/>
      <c r="O149" s="118"/>
      <c r="P149" s="120"/>
      <c r="Q149" s="120"/>
    </row>
    <row r="150" spans="1:17">
      <c r="A150" s="8"/>
      <c r="B150" s="8"/>
      <c r="C150" s="90"/>
      <c r="D150" s="8"/>
      <c r="E150" s="37" t="s">
        <v>154</v>
      </c>
      <c r="F150" s="37"/>
      <c r="G150" s="103"/>
      <c r="H150" s="99">
        <v>4000</v>
      </c>
      <c r="I150" s="99">
        <v>4000</v>
      </c>
      <c r="J150" s="99">
        <v>4000</v>
      </c>
      <c r="K150" s="99">
        <v>4000</v>
      </c>
      <c r="L150" s="100"/>
      <c r="M150" s="99"/>
      <c r="N150" s="106"/>
      <c r="O150" s="106"/>
      <c r="P150" s="106"/>
      <c r="Q150" s="106"/>
    </row>
    <row r="151" spans="1:17">
      <c r="A151" s="8"/>
      <c r="B151" s="8"/>
      <c r="C151" s="90"/>
      <c r="D151" s="8"/>
      <c r="E151" s="23"/>
      <c r="F151" s="41" t="s">
        <v>155</v>
      </c>
      <c r="G151" s="103"/>
      <c r="H151" s="106">
        <f>L151*900</f>
        <v>5400</v>
      </c>
      <c r="I151" s="106">
        <f>6*1200</f>
        <v>7200</v>
      </c>
      <c r="J151" s="102">
        <f>6*1500</f>
        <v>9000</v>
      </c>
      <c r="K151" s="102">
        <f>6*1800</f>
        <v>10800</v>
      </c>
      <c r="L151" s="100">
        <v>6</v>
      </c>
      <c r="M151" s="99"/>
      <c r="N151" s="106"/>
      <c r="O151" s="106"/>
      <c r="P151" s="102"/>
      <c r="Q151" s="102"/>
    </row>
    <row r="152" spans="1:17">
      <c r="A152" s="10"/>
      <c r="B152" s="10"/>
      <c r="C152" s="94"/>
      <c r="D152" s="10"/>
      <c r="E152" s="37" t="s">
        <v>110</v>
      </c>
      <c r="F152" s="37"/>
      <c r="G152" s="103"/>
      <c r="H152" s="106">
        <v>1000</v>
      </c>
      <c r="I152" s="106">
        <v>1000</v>
      </c>
      <c r="J152" s="106">
        <v>1000</v>
      </c>
      <c r="K152" s="106">
        <v>1000</v>
      </c>
      <c r="L152" s="100"/>
      <c r="M152" s="99"/>
      <c r="N152" s="106"/>
      <c r="O152" s="106"/>
      <c r="P152" s="106"/>
      <c r="Q152" s="106"/>
    </row>
    <row r="153" spans="1:17">
      <c r="A153" s="10"/>
      <c r="B153" s="10"/>
      <c r="C153" s="94"/>
      <c r="D153" s="10"/>
      <c r="E153" s="23"/>
      <c r="F153" s="41" t="s">
        <v>332</v>
      </c>
      <c r="G153" s="103"/>
      <c r="H153" s="106">
        <v>2000</v>
      </c>
      <c r="I153" s="106">
        <v>2000</v>
      </c>
      <c r="J153" s="106">
        <v>2000</v>
      </c>
      <c r="K153" s="106">
        <v>2000</v>
      </c>
      <c r="L153" s="100"/>
      <c r="M153" s="99"/>
      <c r="N153" s="106"/>
      <c r="O153" s="106"/>
      <c r="P153" s="106"/>
      <c r="Q153" s="106"/>
    </row>
    <row r="154" spans="1:17">
      <c r="A154" s="8"/>
      <c r="B154" s="8"/>
      <c r="C154" s="90"/>
      <c r="D154" s="8"/>
      <c r="E154" s="37" t="s">
        <v>293</v>
      </c>
      <c r="F154" s="37"/>
      <c r="G154" s="103"/>
      <c r="H154" s="106">
        <v>350</v>
      </c>
      <c r="I154" s="106">
        <v>350</v>
      </c>
      <c r="J154" s="106">
        <v>350</v>
      </c>
      <c r="K154" s="106">
        <v>350</v>
      </c>
      <c r="L154" s="100"/>
      <c r="M154" s="99"/>
      <c r="N154" s="106"/>
      <c r="O154" s="106"/>
      <c r="P154" s="106"/>
      <c r="Q154" s="106"/>
    </row>
    <row r="155" spans="1:17">
      <c r="A155" s="8"/>
      <c r="B155" s="8"/>
      <c r="C155" s="90"/>
      <c r="D155" s="8"/>
      <c r="E155" s="37" t="s">
        <v>290</v>
      </c>
      <c r="F155" s="37"/>
      <c r="G155" s="103"/>
      <c r="H155" s="106">
        <v>750</v>
      </c>
      <c r="I155" s="106">
        <v>750</v>
      </c>
      <c r="J155" s="106">
        <v>750</v>
      </c>
      <c r="K155" s="106">
        <v>750</v>
      </c>
      <c r="L155" s="100"/>
      <c r="M155" s="99"/>
      <c r="N155" s="106"/>
      <c r="O155" s="106"/>
      <c r="P155" s="106"/>
      <c r="Q155" s="106"/>
    </row>
    <row r="156" spans="1:17">
      <c r="A156" s="8"/>
      <c r="B156" s="8"/>
      <c r="C156" s="90"/>
      <c r="D156" s="8"/>
      <c r="E156" s="37" t="s">
        <v>292</v>
      </c>
      <c r="F156" s="37"/>
      <c r="G156" s="103"/>
      <c r="H156" s="106">
        <v>1000</v>
      </c>
      <c r="I156" s="106">
        <v>1000</v>
      </c>
      <c r="J156" s="106">
        <v>1000</v>
      </c>
      <c r="K156" s="106">
        <v>1000</v>
      </c>
      <c r="L156" s="100"/>
      <c r="M156" s="99"/>
      <c r="N156" s="106"/>
      <c r="O156" s="106"/>
      <c r="P156" s="106"/>
      <c r="Q156" s="106"/>
    </row>
    <row r="157" spans="1:17">
      <c r="A157" s="8"/>
      <c r="B157" s="8"/>
      <c r="C157" s="90"/>
      <c r="D157" s="8"/>
      <c r="E157" s="37" t="s">
        <v>291</v>
      </c>
      <c r="F157" s="37"/>
      <c r="G157" s="103"/>
      <c r="H157" s="106">
        <v>500</v>
      </c>
      <c r="I157" s="106">
        <v>500</v>
      </c>
      <c r="J157" s="106">
        <v>500</v>
      </c>
      <c r="K157" s="106">
        <v>500</v>
      </c>
      <c r="L157" s="100"/>
      <c r="M157" s="99"/>
      <c r="N157" s="106"/>
      <c r="O157" s="106"/>
      <c r="P157" s="106"/>
      <c r="Q157" s="106"/>
    </row>
    <row r="158" spans="1:17">
      <c r="A158" s="8"/>
      <c r="B158" s="8"/>
      <c r="C158" s="90"/>
      <c r="D158" s="8"/>
      <c r="E158" s="37" t="s">
        <v>276</v>
      </c>
      <c r="F158" s="73"/>
      <c r="G158" s="103"/>
      <c r="H158" s="106">
        <v>1000</v>
      </c>
      <c r="I158" s="106">
        <v>1000</v>
      </c>
      <c r="J158" s="106">
        <v>1000</v>
      </c>
      <c r="K158" s="106">
        <v>1000</v>
      </c>
      <c r="L158" s="100"/>
      <c r="M158" s="99"/>
      <c r="N158" s="106"/>
      <c r="O158" s="106"/>
      <c r="P158" s="106"/>
      <c r="Q158" s="106"/>
    </row>
    <row r="159" spans="1:17">
      <c r="A159" s="2"/>
      <c r="B159" s="2"/>
      <c r="C159" s="89"/>
      <c r="D159" s="20"/>
      <c r="E159" s="37" t="s">
        <v>277</v>
      </c>
      <c r="F159" s="40"/>
      <c r="G159" s="103"/>
      <c r="H159" s="106">
        <v>3500</v>
      </c>
      <c r="I159" s="106">
        <v>3500</v>
      </c>
      <c r="J159" s="106">
        <v>3500</v>
      </c>
      <c r="K159" s="106">
        <v>3500</v>
      </c>
      <c r="L159" s="100"/>
      <c r="M159" s="99"/>
      <c r="N159" s="106"/>
      <c r="O159" s="106"/>
      <c r="P159" s="106"/>
      <c r="Q159" s="106"/>
    </row>
    <row r="160" spans="1:17">
      <c r="A160" s="2"/>
      <c r="B160" s="2"/>
      <c r="C160" s="89"/>
      <c r="D160" s="20"/>
      <c r="E160" s="37" t="s">
        <v>278</v>
      </c>
      <c r="F160" s="40"/>
      <c r="G160" s="103"/>
      <c r="H160" s="106">
        <v>2000</v>
      </c>
      <c r="I160" s="106">
        <v>2000</v>
      </c>
      <c r="J160" s="106">
        <v>2000</v>
      </c>
      <c r="K160" s="106">
        <v>2000</v>
      </c>
      <c r="L160" s="100"/>
      <c r="M160" s="99"/>
      <c r="N160" s="106"/>
      <c r="O160" s="106"/>
      <c r="P160" s="106"/>
      <c r="Q160" s="106"/>
    </row>
    <row r="161" spans="1:23">
      <c r="A161" s="2"/>
      <c r="B161" s="2"/>
      <c r="C161" s="89"/>
      <c r="D161" s="20"/>
      <c r="E161" s="37" t="s">
        <v>294</v>
      </c>
      <c r="F161" s="40"/>
      <c r="G161" s="103"/>
      <c r="H161" s="106">
        <v>500</v>
      </c>
      <c r="I161" s="106">
        <v>500</v>
      </c>
      <c r="J161" s="106">
        <v>500</v>
      </c>
      <c r="K161" s="106">
        <v>500</v>
      </c>
      <c r="L161" s="100"/>
      <c r="M161" s="99"/>
      <c r="N161" s="106"/>
      <c r="O161" s="106"/>
      <c r="P161" s="106"/>
      <c r="Q161" s="106"/>
    </row>
    <row r="162" spans="1:23" ht="20.25" customHeight="1">
      <c r="A162" s="8"/>
      <c r="B162" s="8"/>
      <c r="C162" s="90"/>
      <c r="D162" s="8" t="s">
        <v>118</v>
      </c>
      <c r="E162" s="8"/>
      <c r="F162" s="8"/>
      <c r="G162" s="103"/>
      <c r="H162" s="99"/>
      <c r="I162" s="99"/>
      <c r="J162" s="99"/>
      <c r="K162" s="99"/>
      <c r="L162" s="100"/>
      <c r="M162" s="99"/>
      <c r="N162" s="106"/>
      <c r="O162" s="106"/>
      <c r="P162" s="102"/>
      <c r="Q162" s="102"/>
    </row>
    <row r="163" spans="1:23" ht="20.25" customHeight="1">
      <c r="A163" s="8"/>
      <c r="B163" s="8"/>
      <c r="C163" s="90"/>
      <c r="D163" s="8"/>
      <c r="E163" s="8"/>
      <c r="F163" s="142"/>
      <c r="G163" s="132"/>
      <c r="H163" s="132">
        <f>SUM(H150:H162)</f>
        <v>22000</v>
      </c>
      <c r="I163" s="132">
        <f>SUM(I150:I162)</f>
        <v>23800</v>
      </c>
      <c r="J163" s="132">
        <f t="shared" ref="J163" si="16">SUM(J150:J162)</f>
        <v>25600</v>
      </c>
      <c r="K163" s="132">
        <f t="shared" ref="K163" si="17">SUM(K150:K162)</f>
        <v>27400</v>
      </c>
      <c r="L163" s="138"/>
      <c r="M163" s="139"/>
      <c r="N163" s="132"/>
      <c r="O163" s="132"/>
      <c r="P163" s="132"/>
      <c r="Q163" s="132"/>
    </row>
    <row r="164" spans="1:23" ht="30" customHeight="1">
      <c r="A164" s="10"/>
      <c r="B164" s="10"/>
      <c r="C164" s="94"/>
      <c r="D164" s="115" t="s">
        <v>251</v>
      </c>
      <c r="E164" s="116"/>
      <c r="F164" s="117"/>
      <c r="G164" s="118"/>
      <c r="H164" s="118"/>
      <c r="I164" s="118"/>
      <c r="J164" s="118"/>
      <c r="K164" s="118"/>
      <c r="L164" s="118"/>
      <c r="M164" s="118"/>
      <c r="N164" s="118"/>
      <c r="O164" s="118"/>
      <c r="P164" s="120"/>
      <c r="Q164" s="120"/>
    </row>
    <row r="165" spans="1:23">
      <c r="A165" s="10"/>
      <c r="B165" s="10"/>
      <c r="C165" s="94"/>
      <c r="D165" s="10"/>
      <c r="E165" s="38" t="s">
        <v>252</v>
      </c>
      <c r="F165" s="38"/>
      <c r="G165" s="103"/>
      <c r="H165" s="99">
        <v>2500</v>
      </c>
      <c r="I165" s="99">
        <v>2500</v>
      </c>
      <c r="J165" s="99">
        <v>2500</v>
      </c>
      <c r="K165" s="99">
        <v>2500</v>
      </c>
      <c r="L165" s="100"/>
      <c r="M165" s="99"/>
      <c r="N165" s="106"/>
      <c r="O165" s="106"/>
      <c r="P165" s="102"/>
      <c r="Q165" s="102"/>
    </row>
    <row r="166" spans="1:23">
      <c r="A166" s="8"/>
      <c r="B166" s="8"/>
      <c r="C166" s="90"/>
      <c r="D166" s="8"/>
      <c r="E166" s="37" t="s">
        <v>253</v>
      </c>
      <c r="F166" s="37"/>
      <c r="G166" s="103"/>
      <c r="H166" s="99">
        <v>2000</v>
      </c>
      <c r="I166" s="99">
        <v>2000</v>
      </c>
      <c r="J166" s="99">
        <v>2000</v>
      </c>
      <c r="K166" s="99">
        <v>2000</v>
      </c>
      <c r="L166" s="100"/>
      <c r="M166" s="99"/>
      <c r="N166" s="106"/>
      <c r="O166" s="106"/>
      <c r="P166" s="102"/>
      <c r="Q166" s="102"/>
    </row>
    <row r="167" spans="1:23" ht="19.5" customHeight="1">
      <c r="A167" s="8"/>
      <c r="B167" s="8"/>
      <c r="C167" s="90"/>
      <c r="D167" s="8" t="s">
        <v>275</v>
      </c>
      <c r="E167" s="8"/>
      <c r="F167" s="8"/>
      <c r="G167" s="103"/>
      <c r="H167" s="99"/>
      <c r="I167" s="99"/>
      <c r="J167" s="99"/>
      <c r="K167" s="99"/>
      <c r="L167" s="100"/>
      <c r="M167" s="99"/>
      <c r="N167" s="106"/>
      <c r="O167" s="106"/>
      <c r="P167" s="102"/>
      <c r="Q167" s="102"/>
    </row>
    <row r="168" spans="1:23" ht="19.5" customHeight="1">
      <c r="A168" s="8"/>
      <c r="B168" s="8"/>
      <c r="C168" s="90"/>
      <c r="D168" s="8"/>
      <c r="E168" s="8"/>
      <c r="F168" s="142"/>
      <c r="G168" s="132"/>
      <c r="H168" s="132">
        <f>SUM(H165:H167)</f>
        <v>4500</v>
      </c>
      <c r="I168" s="132">
        <f t="shared" ref="I168:J168" si="18">SUM(I165:I167)</f>
        <v>4500</v>
      </c>
      <c r="J168" s="132">
        <f t="shared" si="18"/>
        <v>4500</v>
      </c>
      <c r="K168" s="132">
        <f t="shared" ref="K168" si="19">SUM(K165:K167)</f>
        <v>4500</v>
      </c>
      <c r="L168" s="138"/>
      <c r="M168" s="139"/>
      <c r="N168" s="140"/>
      <c r="O168" s="140"/>
      <c r="P168" s="141"/>
      <c r="Q168" s="141"/>
    </row>
    <row r="169" spans="1:23" ht="25.5" customHeight="1">
      <c r="A169" s="10"/>
      <c r="B169" s="10"/>
      <c r="C169" s="94"/>
      <c r="D169" s="115" t="s">
        <v>120</v>
      </c>
      <c r="E169" s="116"/>
      <c r="F169" s="117"/>
      <c r="G169" s="118"/>
      <c r="H169" s="118"/>
      <c r="I169" s="118"/>
      <c r="J169" s="118"/>
      <c r="K169" s="118"/>
      <c r="L169" s="118"/>
      <c r="M169" s="118"/>
      <c r="N169" s="118"/>
      <c r="O169" s="118"/>
      <c r="P169" s="120"/>
      <c r="Q169" s="120"/>
    </row>
    <row r="170" spans="1:23">
      <c r="A170" s="10"/>
      <c r="B170" s="10"/>
      <c r="C170" s="94"/>
      <c r="D170" s="24"/>
      <c r="E170" s="38" t="s">
        <v>121</v>
      </c>
      <c r="F170" s="38"/>
      <c r="G170" s="103"/>
      <c r="H170" s="216">
        <v>12052.5</v>
      </c>
      <c r="I170" s="216">
        <v>12052.5</v>
      </c>
      <c r="J170" s="216">
        <v>12052.5</v>
      </c>
      <c r="K170" s="216">
        <v>12052.5</v>
      </c>
      <c r="L170" s="217"/>
      <c r="M170" s="216"/>
      <c r="N170" s="218"/>
      <c r="O170" s="218"/>
      <c r="P170" s="219"/>
      <c r="Q170" s="219"/>
      <c r="R170" s="179" t="s">
        <v>333</v>
      </c>
      <c r="S170" s="76"/>
      <c r="T170" s="76"/>
      <c r="U170" s="76"/>
      <c r="V170" s="76"/>
      <c r="W170" s="56"/>
    </row>
    <row r="171" spans="1:23" ht="48" customHeight="1">
      <c r="A171" s="10"/>
      <c r="B171" s="10"/>
      <c r="C171" s="94"/>
      <c r="D171" s="24"/>
      <c r="E171" s="38" t="s">
        <v>122</v>
      </c>
      <c r="F171" s="38"/>
      <c r="G171" s="234" t="s">
        <v>360</v>
      </c>
      <c r="H171" s="99">
        <f>5*N171</f>
        <v>2125</v>
      </c>
      <c r="I171" s="99">
        <f>5*O171</f>
        <v>2375</v>
      </c>
      <c r="J171" s="99">
        <f>5*P171</f>
        <v>2625</v>
      </c>
      <c r="K171" s="99">
        <f>5*Q171</f>
        <v>2875</v>
      </c>
      <c r="L171" s="100"/>
      <c r="M171" s="99"/>
      <c r="N171" s="106">
        <v>425</v>
      </c>
      <c r="O171" s="106">
        <f>425+50</f>
        <v>475</v>
      </c>
      <c r="P171" s="106">
        <f>475+50</f>
        <v>525</v>
      </c>
      <c r="Q171" s="106">
        <f>525+50</f>
        <v>575</v>
      </c>
      <c r="R171" s="179"/>
    </row>
    <row r="172" spans="1:23" ht="79.5" customHeight="1">
      <c r="A172" s="8"/>
      <c r="B172" s="8"/>
      <c r="C172" s="90"/>
      <c r="D172" s="23"/>
      <c r="E172" s="37" t="s">
        <v>123</v>
      </c>
      <c r="F172" s="37"/>
      <c r="G172" s="234" t="s">
        <v>362</v>
      </c>
      <c r="H172" s="216"/>
      <c r="I172" s="216"/>
      <c r="J172" s="216"/>
      <c r="K172" s="216"/>
      <c r="L172" s="100"/>
      <c r="M172" s="99"/>
      <c r="N172" s="106"/>
      <c r="O172" s="106"/>
      <c r="P172" s="102"/>
      <c r="Q172" s="102"/>
    </row>
    <row r="173" spans="1:23" ht="19.5" customHeight="1">
      <c r="A173" s="8"/>
      <c r="B173" s="8"/>
      <c r="C173" s="95"/>
      <c r="D173" s="96" t="s">
        <v>279</v>
      </c>
      <c r="E173" s="96"/>
      <c r="F173" s="96"/>
      <c r="G173" s="103"/>
      <c r="H173" s="103"/>
      <c r="I173" s="103"/>
      <c r="J173" s="103"/>
      <c r="K173" s="103"/>
      <c r="L173" s="100"/>
      <c r="M173" s="99"/>
      <c r="N173" s="106"/>
      <c r="O173" s="106"/>
      <c r="P173" s="102"/>
      <c r="Q173" s="102"/>
    </row>
    <row r="174" spans="1:23">
      <c r="C174" s="155"/>
      <c r="D174" s="56"/>
      <c r="E174" s="56"/>
      <c r="F174" s="142"/>
      <c r="G174" s="132"/>
      <c r="H174" s="132">
        <f>SUM(H170:H173)</f>
        <v>14177.5</v>
      </c>
      <c r="I174" s="132">
        <f t="shared" ref="I174:J174" si="20">SUM(I170:I173)</f>
        <v>14427.5</v>
      </c>
      <c r="J174" s="132">
        <f t="shared" si="20"/>
        <v>14677.5</v>
      </c>
      <c r="K174" s="132">
        <f t="shared" ref="K174" si="21">SUM(K170:K173)</f>
        <v>14927.5</v>
      </c>
      <c r="L174" s="138"/>
      <c r="M174" s="139"/>
      <c r="N174" s="140"/>
      <c r="O174" s="140"/>
      <c r="P174" s="141"/>
      <c r="Q174" s="141"/>
    </row>
    <row r="175" spans="1:23" ht="31.5" customHeight="1">
      <c r="C175" s="156"/>
      <c r="D175" s="157"/>
      <c r="E175" s="157"/>
      <c r="F175" s="157"/>
      <c r="G175" s="150"/>
      <c r="H175" s="150">
        <f>H102+H118+H127+H135+H140+H147+H163+H168+H174+H115+H120</f>
        <v>446565.54499999998</v>
      </c>
      <c r="I175" s="150">
        <f>I102+I118+I127+I135+I140+I147+I163+I168+I174+I115+I120</f>
        <v>510737.11</v>
      </c>
      <c r="J175" s="150">
        <f>J102+J118+J127+J135+J140+J147+J163+J168+J174+J115+J120</f>
        <v>576120.17500000016</v>
      </c>
      <c r="K175" s="150">
        <f>K102+K118+K127+K135+K140+K147+K163+K168+K174+K115+K120</f>
        <v>640897.48999999987</v>
      </c>
      <c r="L175" s="152"/>
      <c r="M175" s="151"/>
      <c r="N175" s="153"/>
      <c r="O175" s="153"/>
      <c r="P175" s="154"/>
      <c r="Q175" s="154"/>
    </row>
    <row r="176" spans="1:23">
      <c r="H176" s="77"/>
      <c r="I176" s="77"/>
      <c r="J176" s="77"/>
      <c r="K176" s="77"/>
      <c r="L176" s="78"/>
      <c r="M176" s="77"/>
      <c r="N176" s="76"/>
      <c r="O176" s="76"/>
      <c r="P176" s="79"/>
      <c r="Q176" s="79"/>
    </row>
    <row r="177" spans="5:17">
      <c r="H177" s="77"/>
      <c r="I177" s="77"/>
      <c r="J177" s="77"/>
      <c r="K177" s="77"/>
      <c r="L177" s="78"/>
      <c r="M177" s="77"/>
      <c r="N177" s="76"/>
      <c r="O177" s="76"/>
      <c r="P177" s="79"/>
      <c r="Q177" s="79"/>
    </row>
    <row r="178" spans="5:17">
      <c r="E178" s="161"/>
      <c r="F178" s="162" t="s">
        <v>324</v>
      </c>
      <c r="G178" s="161"/>
      <c r="H178" s="182">
        <f>H85-H175</f>
        <v>157179.45500000002</v>
      </c>
      <c r="I178" s="182">
        <f>I85-I175</f>
        <v>244682.89</v>
      </c>
      <c r="J178" s="182">
        <f>J85-J175</f>
        <v>334919.82499999984</v>
      </c>
      <c r="K178" s="182">
        <f>K85-K175</f>
        <v>425162.51000000013</v>
      </c>
      <c r="L178" s="164"/>
      <c r="M178" s="163"/>
      <c r="N178" s="165"/>
      <c r="O178" s="165"/>
      <c r="P178" s="166"/>
      <c r="Q178" s="166"/>
    </row>
    <row r="179" spans="5:17">
      <c r="H179" s="77"/>
      <c r="I179" s="77"/>
      <c r="J179" s="77"/>
      <c r="K179" s="77"/>
      <c r="L179" s="78"/>
      <c r="M179" s="77"/>
      <c r="N179" s="76"/>
      <c r="O179" s="76"/>
      <c r="P179" s="79"/>
      <c r="Q179" s="79"/>
    </row>
    <row r="180" spans="5:17">
      <c r="H180" s="77"/>
      <c r="I180" s="77"/>
      <c r="J180" s="77"/>
      <c r="K180" s="77"/>
      <c r="L180" s="78"/>
      <c r="M180" s="77"/>
      <c r="N180" s="76"/>
      <c r="O180" s="76"/>
      <c r="P180" s="79"/>
      <c r="Q180" s="79"/>
    </row>
    <row r="181" spans="5:17">
      <c r="H181" s="77"/>
      <c r="I181" s="77"/>
      <c r="J181" s="77"/>
      <c r="K181" s="77"/>
      <c r="L181" s="78"/>
      <c r="M181" s="77"/>
      <c r="N181" s="76"/>
      <c r="O181" s="76"/>
      <c r="P181" s="79"/>
      <c r="Q181" s="79"/>
    </row>
    <row r="182" spans="5:17">
      <c r="H182" s="77"/>
      <c r="I182" s="77"/>
      <c r="J182" s="77"/>
      <c r="K182" s="77"/>
      <c r="L182" s="78"/>
      <c r="M182" s="77"/>
      <c r="N182" s="76"/>
      <c r="O182" s="76"/>
      <c r="P182" s="79"/>
      <c r="Q182" s="79"/>
    </row>
    <row r="185" spans="5:17">
      <c r="G185" s="74"/>
    </row>
    <row r="186" spans="5:17">
      <c r="G186" s="74"/>
    </row>
  </sheetData>
  <customSheetViews>
    <customSheetView guid="{DEB4C5DD-1985-B942-82C5-CCCD39E97A16}" scale="90" topLeftCell="A91">
      <selection activeCell="G98" sqref="G98"/>
      <pageSetup orientation="portrait"/>
    </customSheetView>
    <customSheetView guid="{5B0B98F3-D32A-4358-8984-44A92EF95A2C}" scale="90" showPageBreaks="1">
      <pane ySplit="4" topLeftCell="A146" activePane="bottomLeft" state="frozenSplit"/>
      <selection pane="bottomLeft" activeCell="T172" sqref="T172"/>
      <pageSetup paperSize="17" orientation="landscape"/>
      <headerFooter>
        <oddHeader>&amp;LAPA California 2016
Pasadena Convention Center&amp;C&amp;16&amp;KFF0000&amp;A&amp;R&amp;D</oddHeader>
        <oddFooter>&amp;L&amp;F&amp;R&amp;P of &amp;N</oddFooter>
      </headerFooter>
    </customSheetView>
    <customSheetView guid="{536151DA-192A-4E57-B82C-AF64A6274C26}" topLeftCell="A145">
      <selection activeCell="G80" sqref="G80"/>
      <pageSetup orientation="portrait"/>
    </customSheetView>
    <customSheetView guid="{DB4099E9-66F1-425E-AB21-7564D51C087B}" scale="90" showPageBreaks="1" topLeftCell="A85">
      <selection activeCell="G98" sqref="G98"/>
      <pageSetup orientation="portrait"/>
    </customSheetView>
  </customSheetViews>
  <mergeCells count="2">
    <mergeCell ref="D87:F87"/>
    <mergeCell ref="E57:F57"/>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Sheet1</vt:lpstr>
      <vt:lpstr>DRAFT</vt:lpstr>
    </vt:vector>
  </TitlesOfParts>
  <LinksUpToDate>false</LinksUpToDate>
  <SharedDoc>true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Francine Farrell</dc:creator>
  <cp:lastModifiedBy>lauren De Valencia</cp:lastModifiedBy>
  <cp:lastPrinted>2016-01-08T01:58:33Z</cp:lastPrinted>
  <dcterms:created xsi:type="dcterms:W3CDTF">2015-01-15T22:41:24Z</dcterms:created>
  <dcterms:modified xsi:type="dcterms:W3CDTF">2016-06-15T18:48:34Z</dcterms:modified>
</cp:coreProperties>
</file>