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ne\Desktop\CCAPA\Conference\2015\Budget\"/>
    </mc:Choice>
  </mc:AlternateContent>
  <bookViews>
    <workbookView xWindow="0" yWindow="0" windowWidth="28800" windowHeight="12435"/>
  </bookViews>
  <sheets>
    <sheet name="P&amp;L" sheetId="1" r:id="rId1"/>
  </sheets>
  <definedNames>
    <definedName name="QB_COLUMN_59200" localSheetId="0">'P&amp;L'!$F$6</definedName>
    <definedName name="QB_COLUMN_63620" localSheetId="0">'P&amp;L'!$J$6</definedName>
    <definedName name="QB_COLUMN_64430" localSheetId="0">'P&amp;L'!$K$6</definedName>
    <definedName name="QB_COLUMN_76210" localSheetId="0">'P&amp;L'!$G$6</definedName>
    <definedName name="QB_ROW_106240" localSheetId="0">'P&amp;L'!$E$9</definedName>
    <definedName name="QB_ROW_107240" localSheetId="0">'P&amp;L'!$E$10</definedName>
    <definedName name="QB_ROW_108240" localSheetId="0">'P&amp;L'!$E$11</definedName>
    <definedName name="QB_ROW_109240" localSheetId="0">'P&amp;L'!$E$12</definedName>
    <definedName name="QB_ROW_110240" localSheetId="0">'P&amp;L'!$E$13</definedName>
    <definedName name="QB_ROW_111240" localSheetId="0">'P&amp;L'!$E$14</definedName>
    <definedName name="QB_ROW_112240" localSheetId="0">'P&amp;L'!$E$15</definedName>
    <definedName name="QB_ROW_113240" localSheetId="0">'P&amp;L'!$E$16</definedName>
    <definedName name="QB_ROW_114240" localSheetId="0">'P&amp;L'!$E$17</definedName>
    <definedName name="QB_ROW_115240" localSheetId="0">'P&amp;L'!$E$18</definedName>
    <definedName name="QB_ROW_116240" localSheetId="0">'P&amp;L'!$E$19</definedName>
    <definedName name="QB_ROW_117240" localSheetId="0">'P&amp;L'!$E$20</definedName>
    <definedName name="QB_ROW_118240" localSheetId="0">'P&amp;L'!$E$21</definedName>
    <definedName name="QB_ROW_119240" localSheetId="0">'P&amp;L'!$E$22</definedName>
    <definedName name="QB_ROW_120240" localSheetId="0">'P&amp;L'!$E$23</definedName>
    <definedName name="QB_ROW_121030" localSheetId="0">'P&amp;L'!$D$25</definedName>
    <definedName name="QB_ROW_121240" localSheetId="0">'P&amp;L'!$E$41</definedName>
    <definedName name="QB_ROW_121330" localSheetId="0">'P&amp;L'!$D$50</definedName>
    <definedName name="QB_ROW_122240" localSheetId="0">'P&amp;L'!$E$26</definedName>
    <definedName name="QB_ROW_123240" localSheetId="0">'P&amp;L'!$E$27</definedName>
    <definedName name="QB_ROW_124240" localSheetId="0">'P&amp;L'!$E$28</definedName>
    <definedName name="QB_ROW_125240" localSheetId="0">'P&amp;L'!$E$29</definedName>
    <definedName name="QB_ROW_126240" localSheetId="0">'P&amp;L'!$E$30</definedName>
    <definedName name="QB_ROW_127240" localSheetId="0">'P&amp;L'!$E$31</definedName>
    <definedName name="QB_ROW_130240" localSheetId="0">'P&amp;L'!$E$32</definedName>
    <definedName name="QB_ROW_13030" localSheetId="0">'P&amp;L'!$D$8</definedName>
    <definedName name="QB_ROW_131030" localSheetId="0">'P&amp;L'!$D$53</definedName>
    <definedName name="QB_ROW_131240" localSheetId="0">'P&amp;L'!$E$59</definedName>
    <definedName name="QB_ROW_131330" localSheetId="0">'P&amp;L'!$D$60</definedName>
    <definedName name="QB_ROW_132240" localSheetId="0">'P&amp;L'!$E$54</definedName>
    <definedName name="QB_ROW_133240" localSheetId="0">'P&amp;L'!$E$55</definedName>
    <definedName name="QB_ROW_13330" localSheetId="0">'P&amp;L'!$D$24</definedName>
    <definedName name="QB_ROW_137030" localSheetId="0">'P&amp;L'!$D$61</definedName>
    <definedName name="QB_ROW_137240" localSheetId="0">'P&amp;L'!$E$65</definedName>
    <definedName name="QB_ROW_137330" localSheetId="0">'P&amp;L'!$D$66</definedName>
    <definedName name="QB_ROW_138240" localSheetId="0">'P&amp;L'!$E$62</definedName>
    <definedName name="QB_ROW_139240" localSheetId="0">'P&amp;L'!$E$91</definedName>
    <definedName name="QB_ROW_140030" localSheetId="0">'P&amp;L'!$D$125</definedName>
    <definedName name="QB_ROW_140240" localSheetId="0">'P&amp;L'!$E$129</definedName>
    <definedName name="QB_ROW_140330" localSheetId="0">'P&amp;L'!$D$130</definedName>
    <definedName name="QB_ROW_141240" localSheetId="0">'P&amp;L'!$E$126</definedName>
    <definedName name="QB_ROW_142030" localSheetId="0">'P&amp;L'!$D$131</definedName>
    <definedName name="QB_ROW_142240" localSheetId="0">'P&amp;L'!$E$137</definedName>
    <definedName name="QB_ROW_142330" localSheetId="0">'P&amp;L'!$D$138</definedName>
    <definedName name="QB_ROW_143240" localSheetId="0">'P&amp;L'!$E$132</definedName>
    <definedName name="QB_ROW_144240" localSheetId="0">'P&amp;L'!$E$133</definedName>
    <definedName name="QB_ROW_146240" localSheetId="0">'P&amp;L'!$E$135</definedName>
    <definedName name="QB_ROW_147240" localSheetId="0">'P&amp;L'!$E$136</definedName>
    <definedName name="QB_ROW_148240" localSheetId="0">'P&amp;L'!$E$134</definedName>
    <definedName name="QB_ROW_150030" localSheetId="0">'P&amp;L'!$D$139</definedName>
    <definedName name="QB_ROW_150240" localSheetId="0">'P&amp;L'!$E$151</definedName>
    <definedName name="QB_ROW_150330" localSheetId="0">'P&amp;L'!$D$152</definedName>
    <definedName name="QB_ROW_151240" localSheetId="0">'P&amp;L'!$E$140</definedName>
    <definedName name="QB_ROW_154240" localSheetId="0">'P&amp;L'!$E$141</definedName>
    <definedName name="QB_ROW_155240" localSheetId="0">'P&amp;L'!$E$142</definedName>
    <definedName name="QB_ROW_156240" localSheetId="0">'P&amp;L'!$E$143</definedName>
    <definedName name="QB_ROW_157240" localSheetId="0">'P&amp;L'!$E$92</definedName>
    <definedName name="QB_ROW_158240" localSheetId="0">'P&amp;L'!$E$93</definedName>
    <definedName name="QB_ROW_159240" localSheetId="0">'P&amp;L'!$E$94</definedName>
    <definedName name="QB_ROW_160240" localSheetId="0">#REF!</definedName>
    <definedName name="QB_ROW_162240" localSheetId="0">'P&amp;L'!$E$127</definedName>
    <definedName name="QB_ROW_164240" localSheetId="0">'P&amp;L'!$E$144</definedName>
    <definedName name="QB_ROW_165240" localSheetId="0">#REF!</definedName>
    <definedName name="QB_ROW_166240" localSheetId="0">'P&amp;L'!$E$33</definedName>
    <definedName name="QB_ROW_167240" localSheetId="0">'P&amp;L'!$E$34</definedName>
    <definedName name="QB_ROW_168240" localSheetId="0">'P&amp;L'!$E$35</definedName>
    <definedName name="QB_ROW_172240" localSheetId="0">'P&amp;L'!$E$36</definedName>
    <definedName name="QB_ROW_17240" localSheetId="0">'P&amp;L'!$E$79</definedName>
    <definedName name="QB_ROW_174240" localSheetId="0">'P&amp;L'!$E$128</definedName>
    <definedName name="QB_ROW_175240" localSheetId="0">'P&amp;L'!$E$145</definedName>
    <definedName name="QB_ROW_176030" localSheetId="0">'P&amp;L'!$D$153</definedName>
    <definedName name="QB_ROW_176240" localSheetId="0">'P&amp;L'!$E$157</definedName>
    <definedName name="QB_ROW_176330" localSheetId="0">'P&amp;L'!$D$158</definedName>
    <definedName name="QB_ROW_177240" localSheetId="0">'P&amp;L'!$E$154</definedName>
    <definedName name="QB_ROW_178240" localSheetId="0">'P&amp;L'!$E$155</definedName>
    <definedName name="QB_ROW_179240" localSheetId="0">'P&amp;L'!$E$156</definedName>
    <definedName name="QB_ROW_180240" localSheetId="0">'P&amp;L'!$E$63</definedName>
    <definedName name="QB_ROW_181240" localSheetId="0">'P&amp;L'!$E$81</definedName>
    <definedName name="QB_ROW_182240" localSheetId="0">'P&amp;L'!$E$82</definedName>
    <definedName name="QB_ROW_18301" localSheetId="0">'P&amp;L'!$A$160</definedName>
    <definedName name="QB_ROW_183240" localSheetId="0">'P&amp;L'!$E$95</definedName>
    <definedName name="QB_ROW_184240" localSheetId="0">'P&amp;L'!$E$64</definedName>
    <definedName name="QB_ROW_185240" localSheetId="0">'P&amp;L'!$E$96</definedName>
    <definedName name="QB_ROW_190240" localSheetId="0">'P&amp;L'!$E$37</definedName>
    <definedName name="QB_ROW_19030" localSheetId="0">'P&amp;L'!$D$70</definedName>
    <definedName name="QB_ROW_191240" localSheetId="0">'P&amp;L'!$E$38</definedName>
    <definedName name="QB_ROW_192240" localSheetId="0">'P&amp;L'!$E$39</definedName>
    <definedName name="QB_ROW_19240" localSheetId="0">'P&amp;L'!$E$76</definedName>
    <definedName name="QB_ROW_193240" localSheetId="0">'P&amp;L'!$E$56</definedName>
    <definedName name="QB_ROW_19330" localSheetId="0">'P&amp;L'!$D$77</definedName>
    <definedName name="QB_ROW_194240" localSheetId="0">'P&amp;L'!$E$146</definedName>
    <definedName name="QB_ROW_195240" localSheetId="0">'P&amp;L'!$E$147</definedName>
    <definedName name="QB_ROW_196240" localSheetId="0">'P&amp;L'!$E$148</definedName>
    <definedName name="QB_ROW_197240" localSheetId="0">'P&amp;L'!$E$149</definedName>
    <definedName name="QB_ROW_198240" localSheetId="0">'P&amp;L'!$E$40</definedName>
    <definedName name="QB_ROW_199240" localSheetId="0">'P&amp;L'!$E$58</definedName>
    <definedName name="QB_ROW_20022" localSheetId="0">'P&amp;L'!$C$7</definedName>
    <definedName name="QB_ROW_20240" localSheetId="0">'P&amp;L'!$E$75</definedName>
    <definedName name="QB_ROW_20322" localSheetId="0">'P&amp;L'!$C$67</definedName>
    <definedName name="QB_ROW_21022" localSheetId="0">'P&amp;L'!$C$69</definedName>
    <definedName name="QB_ROW_21322" localSheetId="0">'P&amp;L'!$C$159</definedName>
    <definedName name="QB_ROW_23030" localSheetId="0">'P&amp;L'!$D$78</definedName>
    <definedName name="QB_ROW_23240" localSheetId="0">'P&amp;L'!$E$84</definedName>
    <definedName name="QB_ROW_23330" localSheetId="0">'P&amp;L'!$D$85</definedName>
    <definedName name="QB_ROW_25240" localSheetId="0">'P&amp;L'!$E$116</definedName>
    <definedName name="QB_ROW_30240" localSheetId="0">'P&amp;L'!$E$87</definedName>
    <definedName name="QB_ROW_33240" localSheetId="0">'P&amp;L'!$E$71</definedName>
    <definedName name="QB_ROW_42240" localSheetId="0">'P&amp;L'!$E$120</definedName>
    <definedName name="QB_ROW_46030" localSheetId="0">'P&amp;L'!$D$119</definedName>
    <definedName name="QB_ROW_46240" localSheetId="0">'P&amp;L'!$E$123</definedName>
    <definedName name="QB_ROW_46330" localSheetId="0">'P&amp;L'!$D$124</definedName>
    <definedName name="QB_ROW_48240" localSheetId="0">'P&amp;L'!$E$122</definedName>
    <definedName name="QB_ROW_54240" localSheetId="0">'P&amp;L'!$E$80</definedName>
    <definedName name="QB_ROW_63030" localSheetId="0">'P&amp;L'!$D$104</definedName>
    <definedName name="QB_ROW_63240" localSheetId="0">'P&amp;L'!$E$109</definedName>
    <definedName name="QB_ROW_63330" localSheetId="0">'P&amp;L'!$D$110</definedName>
    <definedName name="QB_ROW_65240" localSheetId="0">'P&amp;L'!$E$108</definedName>
    <definedName name="QB_ROW_66240" localSheetId="0">'P&amp;L'!$E$105</definedName>
    <definedName name="QB_ROW_69030" localSheetId="0">'P&amp;L'!$D$86</definedName>
    <definedName name="QB_ROW_69240" localSheetId="0">'P&amp;L'!$E$97</definedName>
    <definedName name="QB_ROW_69330" localSheetId="0">'P&amp;L'!$D$98</definedName>
    <definedName name="QB_ROW_70240" localSheetId="0">'P&amp;L'!$E$89</definedName>
    <definedName name="QB_ROW_71240" localSheetId="0">'P&amp;L'!$E$88</definedName>
    <definedName name="QB_ROW_72240" localSheetId="0">'P&amp;L'!$E$90</definedName>
    <definedName name="QB_ROW_7240" localSheetId="0">'P&amp;L'!$E$72</definedName>
    <definedName name="QB_ROW_75240" localSheetId="0">'P&amp;L'!$E$73</definedName>
    <definedName name="QB_ROW_77030" localSheetId="0">'P&amp;L'!$D$111</definedName>
    <definedName name="QB_ROW_77240" localSheetId="0">'P&amp;L'!$E$117</definedName>
    <definedName name="QB_ROW_77330" localSheetId="0">'P&amp;L'!$D$118</definedName>
    <definedName name="QB_ROW_78240" localSheetId="0">'P&amp;L'!$E$112</definedName>
    <definedName name="QB_ROW_82240" localSheetId="0">'P&amp;L'!$E$113</definedName>
    <definedName name="QB_ROW_8240" localSheetId="0">'P&amp;L'!$E$121</definedName>
    <definedName name="QB_ROW_84240" localSheetId="0">'P&amp;L'!$E$115</definedName>
    <definedName name="QB_ROW_86311" localSheetId="0">'P&amp;L'!$B$68</definedName>
    <definedName name="QB_ROW_87240" localSheetId="0">'P&amp;L'!$E$74</definedName>
  </definedNames>
  <calcPr calcId="152511"/>
</workbook>
</file>

<file path=xl/calcChain.xml><?xml version="1.0" encoding="utf-8"?>
<calcChain xmlns="http://schemas.openxmlformats.org/spreadsheetml/2006/main">
  <c r="F158" i="1" l="1"/>
  <c r="K157" i="1"/>
  <c r="J157" i="1"/>
  <c r="K156" i="1"/>
  <c r="J156" i="1"/>
  <c r="H155" i="1"/>
  <c r="I155" i="1" s="1"/>
  <c r="G155" i="1"/>
  <c r="I154" i="1"/>
  <c r="H154" i="1"/>
  <c r="H158" i="1" s="1"/>
  <c r="G154" i="1"/>
  <c r="K154" i="1" s="1"/>
  <c r="I152" i="1"/>
  <c r="H152" i="1"/>
  <c r="G152" i="1"/>
  <c r="F152" i="1"/>
  <c r="K152" i="1" s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I138" i="1"/>
  <c r="H138" i="1"/>
  <c r="G138" i="1"/>
  <c r="F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F130" i="1"/>
  <c r="K129" i="1"/>
  <c r="J129" i="1"/>
  <c r="K128" i="1"/>
  <c r="J128" i="1"/>
  <c r="O127" i="1"/>
  <c r="I127" i="1" s="1"/>
  <c r="N127" i="1"/>
  <c r="M127" i="1"/>
  <c r="G127" i="1" s="1"/>
  <c r="J127" i="1" s="1"/>
  <c r="H127" i="1"/>
  <c r="K126" i="1"/>
  <c r="I126" i="1"/>
  <c r="H126" i="1"/>
  <c r="G126" i="1"/>
  <c r="J126" i="1" s="1"/>
  <c r="F124" i="1"/>
  <c r="K123" i="1"/>
  <c r="J123" i="1"/>
  <c r="K122" i="1"/>
  <c r="J122" i="1"/>
  <c r="I122" i="1"/>
  <c r="H122" i="1"/>
  <c r="O121" i="1"/>
  <c r="N121" i="1"/>
  <c r="M121" i="1"/>
  <c r="G121" i="1" s="1"/>
  <c r="K121" i="1" s="1"/>
  <c r="I121" i="1"/>
  <c r="H121" i="1"/>
  <c r="O120" i="1"/>
  <c r="I120" i="1" s="1"/>
  <c r="N120" i="1"/>
  <c r="M120" i="1"/>
  <c r="H120" i="1"/>
  <c r="H124" i="1" s="1"/>
  <c r="G120" i="1"/>
  <c r="F118" i="1"/>
  <c r="K117" i="1"/>
  <c r="J117" i="1"/>
  <c r="K116" i="1"/>
  <c r="J116" i="1"/>
  <c r="I116" i="1"/>
  <c r="K115" i="1"/>
  <c r="J115" i="1"/>
  <c r="K114" i="1"/>
  <c r="J114" i="1"/>
  <c r="O113" i="1"/>
  <c r="I113" i="1" s="1"/>
  <c r="N113" i="1"/>
  <c r="M113" i="1"/>
  <c r="H113" i="1"/>
  <c r="G113" i="1"/>
  <c r="J113" i="1" s="1"/>
  <c r="K112" i="1"/>
  <c r="I112" i="1"/>
  <c r="H112" i="1"/>
  <c r="H118" i="1" s="1"/>
  <c r="G112" i="1"/>
  <c r="J112" i="1" s="1"/>
  <c r="F110" i="1"/>
  <c r="K109" i="1"/>
  <c r="J109" i="1"/>
  <c r="O108" i="1"/>
  <c r="I108" i="1" s="1"/>
  <c r="I110" i="1" s="1"/>
  <c r="N108" i="1"/>
  <c r="H108" i="1" s="1"/>
  <c r="H110" i="1" s="1"/>
  <c r="M108" i="1"/>
  <c r="G108" i="1" s="1"/>
  <c r="K107" i="1"/>
  <c r="J107" i="1"/>
  <c r="K106" i="1"/>
  <c r="J106" i="1"/>
  <c r="K105" i="1"/>
  <c r="J105" i="1"/>
  <c r="F103" i="1"/>
  <c r="K102" i="1"/>
  <c r="J102" i="1"/>
  <c r="I101" i="1"/>
  <c r="I103" i="1" s="1"/>
  <c r="H101" i="1"/>
  <c r="H103" i="1" s="1"/>
  <c r="G101" i="1"/>
  <c r="G103" i="1" s="1"/>
  <c r="K100" i="1"/>
  <c r="J100" i="1"/>
  <c r="H98" i="1"/>
  <c r="F98" i="1"/>
  <c r="K97" i="1"/>
  <c r="J97" i="1"/>
  <c r="K96" i="1"/>
  <c r="J96" i="1"/>
  <c r="K95" i="1"/>
  <c r="J95" i="1"/>
  <c r="I94" i="1"/>
  <c r="I98" i="1" s="1"/>
  <c r="G94" i="1"/>
  <c r="G98" i="1" s="1"/>
  <c r="K98" i="1" s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F85" i="1"/>
  <c r="K84" i="1"/>
  <c r="J84" i="1"/>
  <c r="K83" i="1"/>
  <c r="I83" i="1"/>
  <c r="H83" i="1"/>
  <c r="G83" i="1"/>
  <c r="J83" i="1" s="1"/>
  <c r="K82" i="1"/>
  <c r="J82" i="1"/>
  <c r="H82" i="1"/>
  <c r="I82" i="1" s="1"/>
  <c r="K81" i="1"/>
  <c r="J81" i="1"/>
  <c r="H81" i="1"/>
  <c r="K80" i="1"/>
  <c r="J80" i="1"/>
  <c r="K79" i="1"/>
  <c r="J79" i="1"/>
  <c r="I77" i="1"/>
  <c r="H77" i="1"/>
  <c r="G77" i="1"/>
  <c r="F77" i="1"/>
  <c r="K76" i="1"/>
  <c r="J76" i="1"/>
  <c r="K75" i="1"/>
  <c r="J75" i="1"/>
  <c r="K74" i="1"/>
  <c r="J74" i="1"/>
  <c r="K73" i="1"/>
  <c r="J73" i="1"/>
  <c r="K72" i="1"/>
  <c r="J72" i="1"/>
  <c r="K71" i="1"/>
  <c r="J71" i="1"/>
  <c r="K66" i="1"/>
  <c r="I66" i="1"/>
  <c r="H66" i="1"/>
  <c r="G66" i="1"/>
  <c r="J66" i="1" s="1"/>
  <c r="F66" i="1"/>
  <c r="K65" i="1"/>
  <c r="J65" i="1"/>
  <c r="K64" i="1"/>
  <c r="J64" i="1"/>
  <c r="K63" i="1"/>
  <c r="J63" i="1"/>
  <c r="K62" i="1"/>
  <c r="J62" i="1"/>
  <c r="F60" i="1"/>
  <c r="K59" i="1"/>
  <c r="J59" i="1"/>
  <c r="H59" i="1"/>
  <c r="I59" i="1" s="1"/>
  <c r="K58" i="1"/>
  <c r="J58" i="1"/>
  <c r="I58" i="1"/>
  <c r="H58" i="1"/>
  <c r="I57" i="1"/>
  <c r="H57" i="1"/>
  <c r="G57" i="1"/>
  <c r="K57" i="1" s="1"/>
  <c r="K56" i="1"/>
  <c r="J56" i="1"/>
  <c r="I56" i="1"/>
  <c r="H56" i="1"/>
  <c r="G56" i="1"/>
  <c r="K55" i="1"/>
  <c r="J55" i="1"/>
  <c r="H55" i="1"/>
  <c r="I55" i="1" s="1"/>
  <c r="I54" i="1"/>
  <c r="H54" i="1"/>
  <c r="G54" i="1"/>
  <c r="G60" i="1" s="1"/>
  <c r="F51" i="1"/>
  <c r="K49" i="1"/>
  <c r="J49" i="1"/>
  <c r="I48" i="1"/>
  <c r="H48" i="1"/>
  <c r="G48" i="1"/>
  <c r="K48" i="1" s="1"/>
  <c r="J47" i="1"/>
  <c r="I47" i="1"/>
  <c r="H47" i="1"/>
  <c r="G47" i="1"/>
  <c r="K47" i="1" s="1"/>
  <c r="K46" i="1"/>
  <c r="I46" i="1"/>
  <c r="H46" i="1"/>
  <c r="G46" i="1"/>
  <c r="J46" i="1" s="1"/>
  <c r="I45" i="1"/>
  <c r="H45" i="1"/>
  <c r="G45" i="1"/>
  <c r="K45" i="1" s="1"/>
  <c r="J44" i="1"/>
  <c r="I44" i="1"/>
  <c r="H44" i="1"/>
  <c r="G44" i="1"/>
  <c r="K44" i="1" s="1"/>
  <c r="J43" i="1"/>
  <c r="I43" i="1"/>
  <c r="H43" i="1"/>
  <c r="G43" i="1"/>
  <c r="K43" i="1" s="1"/>
  <c r="I42" i="1"/>
  <c r="H42" i="1"/>
  <c r="G42" i="1"/>
  <c r="K42" i="1" s="1"/>
  <c r="J41" i="1"/>
  <c r="I41" i="1"/>
  <c r="H41" i="1"/>
  <c r="G41" i="1"/>
  <c r="K41" i="1" s="1"/>
  <c r="I40" i="1"/>
  <c r="H40" i="1"/>
  <c r="G40" i="1"/>
  <c r="K40" i="1" s="1"/>
  <c r="J39" i="1"/>
  <c r="I39" i="1"/>
  <c r="H39" i="1"/>
  <c r="G39" i="1"/>
  <c r="K39" i="1" s="1"/>
  <c r="K38" i="1"/>
  <c r="I38" i="1"/>
  <c r="H38" i="1"/>
  <c r="G38" i="1"/>
  <c r="J38" i="1" s="1"/>
  <c r="I37" i="1"/>
  <c r="H37" i="1"/>
  <c r="G37" i="1"/>
  <c r="K37" i="1" s="1"/>
  <c r="J36" i="1"/>
  <c r="I36" i="1"/>
  <c r="H36" i="1"/>
  <c r="G36" i="1"/>
  <c r="K36" i="1" s="1"/>
  <c r="J35" i="1"/>
  <c r="I35" i="1"/>
  <c r="H35" i="1"/>
  <c r="G35" i="1"/>
  <c r="K35" i="1" s="1"/>
  <c r="I34" i="1"/>
  <c r="H34" i="1"/>
  <c r="G34" i="1"/>
  <c r="K34" i="1" s="1"/>
  <c r="J33" i="1"/>
  <c r="I33" i="1"/>
  <c r="H33" i="1"/>
  <c r="G33" i="1"/>
  <c r="K33" i="1" s="1"/>
  <c r="I32" i="1"/>
  <c r="H32" i="1"/>
  <c r="G32" i="1"/>
  <c r="K32" i="1" s="1"/>
  <c r="J31" i="1"/>
  <c r="I31" i="1"/>
  <c r="H31" i="1"/>
  <c r="G31" i="1"/>
  <c r="K31" i="1" s="1"/>
  <c r="K30" i="1"/>
  <c r="I30" i="1"/>
  <c r="H30" i="1"/>
  <c r="G30" i="1"/>
  <c r="J30" i="1" s="1"/>
  <c r="I29" i="1"/>
  <c r="H29" i="1"/>
  <c r="G29" i="1"/>
  <c r="K29" i="1" s="1"/>
  <c r="K28" i="1"/>
  <c r="J28" i="1"/>
  <c r="K27" i="1"/>
  <c r="J27" i="1"/>
  <c r="I26" i="1"/>
  <c r="H26" i="1"/>
  <c r="G26" i="1"/>
  <c r="K26" i="1" s="1"/>
  <c r="M24" i="1"/>
  <c r="F24" i="1"/>
  <c r="F67" i="1" s="1"/>
  <c r="I23" i="1"/>
  <c r="H23" i="1"/>
  <c r="G23" i="1"/>
  <c r="K23" i="1" s="1"/>
  <c r="I22" i="1"/>
  <c r="H22" i="1"/>
  <c r="G22" i="1"/>
  <c r="K22" i="1" s="1"/>
  <c r="O21" i="1"/>
  <c r="J21" i="1"/>
  <c r="I21" i="1"/>
  <c r="H21" i="1"/>
  <c r="G21" i="1"/>
  <c r="K21" i="1" s="1"/>
  <c r="I20" i="1"/>
  <c r="H20" i="1"/>
  <c r="G20" i="1"/>
  <c r="K20" i="1" s="1"/>
  <c r="O19" i="1"/>
  <c r="K19" i="1"/>
  <c r="J19" i="1"/>
  <c r="I19" i="1"/>
  <c r="H19" i="1"/>
  <c r="G19" i="1"/>
  <c r="I18" i="1"/>
  <c r="H18" i="1"/>
  <c r="G18" i="1"/>
  <c r="K18" i="1" s="1"/>
  <c r="I17" i="1"/>
  <c r="H17" i="1"/>
  <c r="G17" i="1"/>
  <c r="K17" i="1" s="1"/>
  <c r="N16" i="1"/>
  <c r="O16" i="1" s="1"/>
  <c r="I16" i="1" s="1"/>
  <c r="J16" i="1"/>
  <c r="G16" i="1"/>
  <c r="K16" i="1" s="1"/>
  <c r="O15" i="1"/>
  <c r="I15" i="1" s="1"/>
  <c r="K15" i="1"/>
  <c r="J15" i="1"/>
  <c r="H15" i="1"/>
  <c r="G15" i="1"/>
  <c r="N14" i="1"/>
  <c r="O14" i="1" s="1"/>
  <c r="I14" i="1" s="1"/>
  <c r="K14" i="1"/>
  <c r="H14" i="1"/>
  <c r="G14" i="1"/>
  <c r="J14" i="1" s="1"/>
  <c r="N13" i="1"/>
  <c r="O13" i="1" s="1"/>
  <c r="I13" i="1" s="1"/>
  <c r="J13" i="1"/>
  <c r="G13" i="1"/>
  <c r="K13" i="1" s="1"/>
  <c r="O12" i="1"/>
  <c r="H12" i="1"/>
  <c r="G12" i="1"/>
  <c r="K12" i="1" s="1"/>
  <c r="O11" i="1"/>
  <c r="I11" i="1" s="1"/>
  <c r="K11" i="1"/>
  <c r="J11" i="1"/>
  <c r="H11" i="1"/>
  <c r="G11" i="1"/>
  <c r="I10" i="1"/>
  <c r="H10" i="1"/>
  <c r="G10" i="1"/>
  <c r="J10" i="1" s="1"/>
  <c r="I9" i="1"/>
  <c r="H9" i="1"/>
  <c r="G9" i="1"/>
  <c r="K9" i="1" s="1"/>
  <c r="J154" i="1" l="1"/>
  <c r="J18" i="1"/>
  <c r="N24" i="1"/>
  <c r="J94" i="1"/>
  <c r="J98" i="1"/>
  <c r="I130" i="1"/>
  <c r="G158" i="1"/>
  <c r="K158" i="1" s="1"/>
  <c r="K10" i="1"/>
  <c r="H13" i="1"/>
  <c r="J22" i="1"/>
  <c r="H50" i="1"/>
  <c r="H51" i="1" s="1"/>
  <c r="K94" i="1"/>
  <c r="H130" i="1"/>
  <c r="I158" i="1"/>
  <c r="I124" i="1"/>
  <c r="J152" i="1"/>
  <c r="I50" i="1"/>
  <c r="I51" i="1" s="1"/>
  <c r="F159" i="1"/>
  <c r="H85" i="1"/>
  <c r="H159" i="1" s="1"/>
  <c r="I118" i="1"/>
  <c r="K138" i="1"/>
  <c r="I60" i="1"/>
  <c r="K103" i="1"/>
  <c r="G124" i="1"/>
  <c r="J124" i="1" s="1"/>
  <c r="J158" i="1"/>
  <c r="F68" i="1"/>
  <c r="O24" i="1"/>
  <c r="J60" i="1"/>
  <c r="K60" i="1"/>
  <c r="J103" i="1"/>
  <c r="K108" i="1"/>
  <c r="G110" i="1"/>
  <c r="J108" i="1"/>
  <c r="G118" i="1"/>
  <c r="K118" i="1" s="1"/>
  <c r="J120" i="1"/>
  <c r="J121" i="1"/>
  <c r="J138" i="1"/>
  <c r="J155" i="1"/>
  <c r="K155" i="1"/>
  <c r="I81" i="1"/>
  <c r="I85" i="1" s="1"/>
  <c r="I159" i="1" s="1"/>
  <c r="K101" i="1"/>
  <c r="K113" i="1"/>
  <c r="K127" i="1"/>
  <c r="I12" i="1"/>
  <c r="I24" i="1" s="1"/>
  <c r="I67" i="1" s="1"/>
  <c r="I68" i="1" s="1"/>
  <c r="I160" i="1" s="1"/>
  <c r="J26" i="1"/>
  <c r="J32" i="1"/>
  <c r="J40" i="1"/>
  <c r="J48" i="1"/>
  <c r="J57" i="1"/>
  <c r="G85" i="1"/>
  <c r="K85" i="1" s="1"/>
  <c r="J101" i="1"/>
  <c r="K120" i="1"/>
  <c r="J9" i="1"/>
  <c r="J12" i="1"/>
  <c r="H16" i="1"/>
  <c r="H24" i="1" s="1"/>
  <c r="J29" i="1"/>
  <c r="J37" i="1"/>
  <c r="J45" i="1"/>
  <c r="J17" i="1"/>
  <c r="J20" i="1"/>
  <c r="J23" i="1"/>
  <c r="J34" i="1"/>
  <c r="J42" i="1"/>
  <c r="J54" i="1"/>
  <c r="J77" i="1"/>
  <c r="G130" i="1"/>
  <c r="K77" i="1"/>
  <c r="K54" i="1"/>
  <c r="G50" i="1"/>
  <c r="H60" i="1"/>
  <c r="G24" i="1"/>
  <c r="K124" i="1" l="1"/>
  <c r="H67" i="1"/>
  <c r="H68" i="1" s="1"/>
  <c r="H160" i="1" s="1"/>
  <c r="K130" i="1"/>
  <c r="J130" i="1"/>
  <c r="G159" i="1"/>
  <c r="K24" i="1"/>
  <c r="J118" i="1"/>
  <c r="J50" i="1"/>
  <c r="G51" i="1"/>
  <c r="K50" i="1"/>
  <c r="J85" i="1"/>
  <c r="J24" i="1"/>
  <c r="J110" i="1"/>
  <c r="K110" i="1"/>
  <c r="F160" i="1"/>
  <c r="K159" i="1" l="1"/>
  <c r="J159" i="1"/>
  <c r="K51" i="1"/>
  <c r="J51" i="1"/>
  <c r="G67" i="1"/>
  <c r="G68" i="1" l="1"/>
  <c r="K67" i="1"/>
  <c r="J67" i="1"/>
  <c r="G160" i="1" l="1"/>
  <c r="K68" i="1"/>
  <c r="J68" i="1"/>
  <c r="K160" i="1" l="1"/>
  <c r="J160" i="1"/>
</calcChain>
</file>

<file path=xl/sharedStrings.xml><?xml version="1.0" encoding="utf-8"?>
<sst xmlns="http://schemas.openxmlformats.org/spreadsheetml/2006/main" count="232" uniqueCount="232">
  <si>
    <t>APA California Chapter 2015 Conference</t>
  </si>
  <si>
    <t>October 3-6, 2015</t>
  </si>
  <si>
    <t>Oakland Marriott City Center</t>
  </si>
  <si>
    <t>PROPOSED BUDGET - revised 12/14/2014</t>
  </si>
  <si>
    <t>ATTENDEES</t>
  </si>
  <si>
    <t>900</t>
  </si>
  <si>
    <t>Budget</t>
  </si>
  <si>
    <t>Alt Budet</t>
  </si>
  <si>
    <t>Alt Budet</t>
  </si>
  <si>
    <t>$ Over Budget</t>
  </si>
  <si>
    <t>% of Budget</t>
  </si>
  <si>
    <t>Cost/Person</t>
  </si>
  <si>
    <t>Projected Number of Attendees</t>
  </si>
  <si>
    <t>INCOME</t>
  </si>
  <si>
    <t>100 · Registration</t>
  </si>
  <si>
    <t>101 · Member Early</t>
  </si>
  <si>
    <t>Revised 12/12/14</t>
  </si>
  <si>
    <t>102 · Member Standard</t>
  </si>
  <si>
    <t>Revised 12/12/14</t>
  </si>
  <si>
    <t>103 · Member Late/On-Site</t>
  </si>
  <si>
    <t>Revised 12/12/14</t>
  </si>
  <si>
    <t>104 · Non-Member Early</t>
  </si>
  <si>
    <t>Revised 12/14/14</t>
  </si>
  <si>
    <t>105 · Non-Member Standard</t>
  </si>
  <si>
    <t>Revised 12/14/14</t>
  </si>
  <si>
    <t>106 · Non-Member Late/On-Site</t>
  </si>
  <si>
    <t>Revised 12/14/14</t>
  </si>
  <si>
    <t>107 · Member One Day</t>
  </si>
  <si>
    <t>Revised 12/14/14</t>
  </si>
  <si>
    <t>108 · Non-Member One Day</t>
  </si>
  <si>
    <t>Revised 12/14/14</t>
  </si>
  <si>
    <t>109 · Student Full - Full</t>
  </si>
  <si>
    <t>Revised 12/14/14</t>
  </si>
  <si>
    <t>110 · Student - 1-Day</t>
  </si>
  <si>
    <t>Revised 12/14/14</t>
  </si>
  <si>
    <t>111 · Young Planner - Full</t>
  </si>
  <si>
    <t>Revised 12/14/14</t>
  </si>
  <si>
    <t>112 · Young Planner - 1-Day</t>
  </si>
  <si>
    <t>Revised 12/14/14</t>
  </si>
  <si>
    <t>113 · Life Member - Full</t>
  </si>
  <si>
    <t>Revised 12/14/14</t>
  </si>
  <si>
    <t>114 · Speaker - Full</t>
  </si>
  <si>
    <t>Revised 12/14/14</t>
  </si>
  <si>
    <t>115 · Speaker - One Day</t>
  </si>
  <si>
    <t>Revised 12/14/14</t>
  </si>
  <si>
    <t>Total 100 · Registration</t>
  </si>
  <si>
    <t>200 · Sponsorships</t>
  </si>
  <si>
    <t>201   Booth &amp; Opening Reception</t>
  </si>
  <si>
    <t>2 @ 6,000 each</t>
  </si>
  <si>
    <t>202   Booth &amp; Conference Bag</t>
  </si>
  <si>
    <t>1 @ 6,000 each</t>
  </si>
  <si>
    <t>203 · Booth &amp; Conference Badges/Lanyards</t>
  </si>
  <si>
    <t>1 @ 6,000 each</t>
  </si>
  <si>
    <t>204   Booth &amp; Opening Plenary Session</t>
  </si>
  <si>
    <t>3 @ 3,000 each</t>
  </si>
  <si>
    <t>205 · Booth &amp; Keynote Luncheon</t>
  </si>
  <si>
    <t>4 @ 3,000 each</t>
  </si>
  <si>
    <t>206   Booth &amp; Awards Luncheon</t>
  </si>
  <si>
    <t>4 @ 3,000 each</t>
  </si>
  <si>
    <t>207   Booth &amp; CPF Reception</t>
  </si>
  <si>
    <t>4 @ 3,000 each</t>
  </si>
  <si>
    <t>208   Booth &amp; Mobile Phone Application</t>
  </si>
  <si>
    <t>3 @ 3,000 each</t>
  </si>
  <si>
    <t>209 · Booth &amp; Student Awards Luncheon</t>
  </si>
  <si>
    <t>4 @ 2,500 each</t>
  </si>
  <si>
    <t>210   Booth &amp; Continental Breakfast</t>
  </si>
  <si>
    <t>2 @ 2,500 each</t>
  </si>
  <si>
    <t>211   Booth &amp; Closing Plenary Session</t>
  </si>
  <si>
    <t>3 @ 2,500 each</t>
  </si>
  <si>
    <t>221   Event Only: Opening Reception, Opening Plenary or Keynote Luncheon</t>
  </si>
  <si>
    <t>4 @ 1,500 each (no limit)</t>
  </si>
  <si>
    <t>222   Event Only: Awards Luncheon, CPF Reception, or Closing Plenary Session</t>
  </si>
  <si>
    <t>4 @ 1,000 each (no limit)</t>
  </si>
  <si>
    <t>223   Event Only: Student Awards Luncheon or Coninental Breakfast</t>
  </si>
  <si>
    <t>4 @ 500 each (no limit)</t>
  </si>
  <si>
    <t>224   Event Only: Mobile Workshops</t>
  </si>
  <si>
    <t>8 @ 1,000 each</t>
  </si>
  <si>
    <t>225   Event Only: Diversity Summit</t>
  </si>
  <si>
    <t>4 @ 1,000 each</t>
  </si>
  <si>
    <t>226   Event Only: Afternoon Breaks</t>
  </si>
  <si>
    <t>3 @ 750 each</t>
  </si>
  <si>
    <t>231   Booth Only: Government Agency</t>
  </si>
  <si>
    <t>5 @ 1,000 each</t>
  </si>
  <si>
    <t>232   Booth Only: Non-Profit Organization</t>
  </si>
  <si>
    <t>5 @ 500 each</t>
  </si>
  <si>
    <t>241   Advertising: Website</t>
  </si>
  <si>
    <t>10 @ 250 each</t>
  </si>
  <si>
    <t>242   Advertising: Mobile App</t>
  </si>
  <si>
    <t>10 @ 500 each</t>
  </si>
  <si>
    <t>243   Advertising: Program</t>
  </si>
  <si>
    <t>30 @ 500 each</t>
  </si>
  <si>
    <t>244   Advertising: Table Top Ads</t>
  </si>
  <si>
    <t>10 @ 750 each</t>
  </si>
  <si>
    <t>245  CPF Auction</t>
  </si>
  <si>
    <t>Added 11/19/14</t>
  </si>
  <si>
    <t>Sonsorship Opportunities</t>
  </si>
  <si>
    <t>Total 200 · Projected Sponsorships (80% success rate)</t>
  </si>
  <si>
    <t>Added 12/14/2014</t>
  </si>
  <si>
    <t>300 · Mobile Wksp/Meal Tkts/Carbon OS</t>
  </si>
  <si>
    <t>301 · Mobile Workshop Ticket</t>
  </si>
  <si>
    <t>302 · Extra Meal Ticket</t>
  </si>
  <si>
    <t>303 · Extra Opening Reception Tickets</t>
  </si>
  <si>
    <t>303.1 - Opening Reception Tickets - Students/Volunteers</t>
  </si>
  <si>
    <t>Added 11/18/14</t>
  </si>
  <si>
    <t>304 · Carbon Offset</t>
  </si>
  <si>
    <t>300 · Mobile Wksp/Meal Tkts/Carbon OS - Other</t>
  </si>
  <si>
    <t>Total 300 · Mobile Wksp/Meal Tkts/Carbon OS</t>
  </si>
  <si>
    <t>500 · Non-Conference Revenue</t>
  </si>
  <si>
    <t>501 · Interest</t>
  </si>
  <si>
    <t>502 · Membership Fee</t>
  </si>
  <si>
    <t>503 · Miscellaneous Income</t>
  </si>
  <si>
    <t>500 · Non-Conference Revenue - Other</t>
  </si>
  <si>
    <t>Total 500 · Non-Conference Revenue</t>
  </si>
  <si>
    <t>Total Income</t>
  </si>
  <si>
    <t>Gross Profit</t>
  </si>
  <si>
    <t>EXPENSES</t>
  </si>
  <si>
    <t>1100 · Pre-Conference Administration</t>
  </si>
  <si>
    <t>1101 · Committee Meals &amp; Expenses</t>
  </si>
  <si>
    <t>1102 · Fax/Phone/Postage</t>
  </si>
  <si>
    <t>1103 · Session Submittal Binders</t>
  </si>
  <si>
    <t>1104 · Misc. Committee Expenses</t>
  </si>
  <si>
    <t>1105 · Misc Admin Pre-Conf Exp</t>
  </si>
  <si>
    <t>1100 · Pre-Conference Administration - Other</t>
  </si>
  <si>
    <t>Total 1100 · Pre-Conference Administration</t>
  </si>
  <si>
    <t>1200 · Administration (During Conf)</t>
  </si>
  <si>
    <t>1201 · Hotel Room/Conf Regis Expense</t>
  </si>
  <si>
    <t>???</t>
  </si>
  <si>
    <t>1202 · Conference Insurance</t>
  </si>
  <si>
    <t>Need to know insurance Requirements</t>
  </si>
  <si>
    <t>1207 · Bags (offset by sponsor)</t>
  </si>
  <si>
    <t>Opt out provision</t>
  </si>
  <si>
    <t>1208 · Lanyards (offset by sponsor)</t>
  </si>
  <si>
    <t>tbd</t>
  </si>
  <si>
    <t>1209 - Gifts for Board Members and Others</t>
  </si>
  <si>
    <t>Added 11/18/14</t>
  </si>
  <si>
    <t>1200 · Administration (During Conf) - Other</t>
  </si>
  <si>
    <t>Total 1200 · Administration (During Conf)</t>
  </si>
  <si>
    <t>1300 · Post-Conference Administration</t>
  </si>
  <si>
    <t>1301 · Administration Fee</t>
  </si>
  <si>
    <t>per HPN contract</t>
  </si>
  <si>
    <t>Revised 1/12/15</t>
  </si>
  <si>
    <t>1302 · Registration Company</t>
  </si>
  <si>
    <t>per HPN contract</t>
  </si>
  <si>
    <t>Revised 12/23/14</t>
  </si>
  <si>
    <t>1303 · CM and Session Submittal Maint.</t>
  </si>
  <si>
    <t>1304 · Carbon Offset</t>
  </si>
  <si>
    <t>1305 · Close Out Books/Audit</t>
  </si>
  <si>
    <t>1306 · Administration Fee</t>
  </si>
  <si>
    <t>1307 ·Conference Coordinator Reimbursed Exp</t>
  </si>
  <si>
    <t>1309 · Merchant Credit Card Fees</t>
  </si>
  <si>
    <t>Revised 12/23/14</t>
  </si>
  <si>
    <t>1310 · Volunteer Stipend</t>
  </si>
  <si>
    <t>1311 · Miscellaneous Post Conf Expense</t>
  </si>
  <si>
    <t>1300 · Post-Conference Administration - Other</t>
  </si>
  <si>
    <t>Total 1300 · Post-Conference Administration</t>
  </si>
  <si>
    <t>1400 · Saturday Professional  &amp; Student Development</t>
  </si>
  <si>
    <t>1401 · Contental Breakfast</t>
  </si>
  <si>
    <t>1403 - Student Lunch</t>
  </si>
  <si>
    <t>1404 - Saturday Event (e.g. salon or community plng.)</t>
  </si>
  <si>
    <t>Total 1400 · Saturday Event &amp; Expenses</t>
  </si>
  <si>
    <t>1410 · Opening Event (Saturday)</t>
  </si>
  <si>
    <t>1411 · Facility Rental</t>
  </si>
  <si>
    <t>tbd</t>
  </si>
  <si>
    <t>1412 - Transportation</t>
  </si>
  <si>
    <t>tbd</t>
  </si>
  <si>
    <t>1413 - Entertainment</t>
  </si>
  <si>
    <t>tbd</t>
  </si>
  <si>
    <t>1414 · Food (Bars/Facility)</t>
  </si>
  <si>
    <t>1410 · Other Expenses &amp; Contingency</t>
  </si>
  <si>
    <t>Total 1410 · Opening Event Expenses</t>
  </si>
  <si>
    <t>1500 · Sunday Sessions and Events</t>
  </si>
  <si>
    <t>1501 · Breakfast</t>
  </si>
  <si>
    <t>1503 · Plenary or Awards Lunch</t>
  </si>
  <si>
    <t>1504 - Diversity Summit</t>
  </si>
  <si>
    <t>1506 - Opening Session Keynote Speaker</t>
  </si>
  <si>
    <t>tbd</t>
  </si>
  <si>
    <t>1507 ·  CPF Auction</t>
  </si>
  <si>
    <t>Moved from Monday 11/19/14</t>
  </si>
  <si>
    <t>1500 · Sunday Sessions - Other</t>
  </si>
  <si>
    <t>Total 1500 · Sunday Sessions and Events</t>
  </si>
  <si>
    <t>1600 · Monday Sessions and Events</t>
  </si>
  <si>
    <t>1601 · Breakfast</t>
  </si>
  <si>
    <t>1603 · Plenary or Awards Lunch</t>
  </si>
  <si>
    <t>1604 · Consultant PM Recption</t>
  </si>
  <si>
    <t>hosted bar?</t>
  </si>
  <si>
    <t>Revised 12/14/2014</t>
  </si>
  <si>
    <t>1600 · Monday Sessions - Other</t>
  </si>
  <si>
    <t>Total 1600 · Monday Sessions and Events</t>
  </si>
  <si>
    <t>1700 · Tuesday Sessions and Events</t>
  </si>
  <si>
    <t>1701 · Breakfast</t>
  </si>
  <si>
    <t>1702 · Closing Lunch</t>
  </si>
  <si>
    <t>1703 · Closing Session Keynote Speaker</t>
  </si>
  <si>
    <t>tbd</t>
  </si>
  <si>
    <t>1700 · Tuesday Sessions - Other</t>
  </si>
  <si>
    <t>Total 1700 · Tuesday Sessions and Events</t>
  </si>
  <si>
    <t>1800 · Meeting Rooms</t>
  </si>
  <si>
    <t>1801 · Regis &amp; Exhibits (Decorator)</t>
  </si>
  <si>
    <t>1802 · Exhibit Hall Drayage</t>
  </si>
  <si>
    <t>Added 1/2/15 (placeholder cost)</t>
  </si>
  <si>
    <t>1803 · Audio Visual/Internet</t>
  </si>
  <si>
    <t>Revised 12/12/14</t>
  </si>
  <si>
    <t>1804 · Other Speakers/Honoraria Exp</t>
  </si>
  <si>
    <t>Revised1/2/15</t>
  </si>
  <si>
    <t>1805 · Misc Meeting Room Expense</t>
  </si>
  <si>
    <t>1800 · Meeting Rooms - Other</t>
  </si>
  <si>
    <t>Total 1800 · Meeting Rooms</t>
  </si>
  <si>
    <t>1900 · Publicity Materials</t>
  </si>
  <si>
    <t>1901 · Program</t>
  </si>
  <si>
    <t>1904 · Signage - Directional, Sponsor</t>
  </si>
  <si>
    <t>1905 · Pre-Conf Promotional Souvenirs</t>
  </si>
  <si>
    <t>Revised 11/18/14</t>
  </si>
  <si>
    <t>1906 · Design STD/CPF Flyers</t>
  </si>
  <si>
    <t>1907 · Mobile App</t>
  </si>
  <si>
    <t>tbd</t>
  </si>
  <si>
    <t>1908 · Sponsor/Exhibitor Form</t>
  </si>
  <si>
    <t>1909 · Exhibitor Map</t>
  </si>
  <si>
    <t>1910 · At-a-Glance Form</t>
  </si>
  <si>
    <t>1911 · Website Maintenance</t>
  </si>
  <si>
    <t>1912 · Misc Publicity Materials Exp</t>
  </si>
  <si>
    <t>1913 - Planners Guide</t>
  </si>
  <si>
    <t>Lump Sum</t>
  </si>
  <si>
    <t>Added 11/18/14</t>
  </si>
  <si>
    <t>1900 · Publicity Materials - Other</t>
  </si>
  <si>
    <t>Total 1900 · Publicity Materials</t>
  </si>
  <si>
    <t>4000 · Mobile Workshops Exp</t>
  </si>
  <si>
    <t>4001 · Transportation Costs</t>
  </si>
  <si>
    <t>4002 · Food</t>
  </si>
  <si>
    <t>4003 · Misc Mobile Workshops Exp</t>
  </si>
  <si>
    <t>4000 · Mobile Workshops Exp - Other</t>
  </si>
  <si>
    <t>Total 4000 · Mobile Workshops Exp</t>
  </si>
  <si>
    <t>Total Expenses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</si>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</sst>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#,##0.00;\-#,##0.00"/>
    <numFmt numFmtId="166" formatCode="#,##0.0#%;\-#,##0.0#%"/>
  </numFmts>
  <fonts count="13" x14ac:knownFonts="1">
    <font>
      <sz val="10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sz val="11"/>
      <color rgb="FF000000"/>
      <name val="Calibri"/>
    </font>
    <font>
      <sz val="8"/>
      <color rgb="FF000000"/>
      <name val="Arial"/>
    </font>
    <font>
      <b/>
      <sz val="11"/>
      <color rgb="FF000000"/>
      <name val="Calibri"/>
    </font>
    <font>
      <b/>
      <sz val="8"/>
      <name val="Arial"/>
    </font>
    <font>
      <sz val="8"/>
      <name val="Arial"/>
    </font>
    <font>
      <sz val="10"/>
      <name val="Arial"/>
    </font>
    <font>
      <sz val="8"/>
      <color rgb="FFFF0000"/>
      <name val="Arial"/>
    </font>
    <font>
      <sz val="11"/>
      <color rgb="FFFF0000"/>
      <name val="Calibri"/>
    </font>
    <font>
      <sz val="11"/>
      <color rgb="FFDD7E6B"/>
      <name val="Calibri"/>
    </font>
    <font>
      <b/>
      <sz val="8"/>
      <color rgb="FFFF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3C47D"/>
        <bgColor rgb="FF93C47D"/>
      </patternFill>
    </fill>
    <fill>
      <patternFill patternType="solid">
        <fgColor rgb="FFF6B26B"/>
        <bgColor rgb="FFF6B26B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1" fillId="0" borderId="1" xfId="0" applyNumberFormat="1" applyFont="1" applyBorder="1" applyAlignment="1"/>
    <xf numFmtId="49" fontId="2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164" fontId="4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0" fontId="3" fillId="0" borderId="1" xfId="0" applyFont="1" applyBorder="1"/>
    <xf numFmtId="49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2" fillId="0" borderId="1" xfId="0" applyNumberFormat="1" applyFont="1" applyBorder="1" applyAlignment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5" fontId="2" fillId="3" borderId="1" xfId="0" applyNumberFormat="1" applyFont="1" applyFill="1" applyBorder="1"/>
    <xf numFmtId="165" fontId="2" fillId="4" borderId="1" xfId="0" applyNumberFormat="1" applyFont="1" applyFill="1" applyBorder="1"/>
    <xf numFmtId="166" fontId="2" fillId="0" borderId="1" xfId="0" applyNumberFormat="1" applyFont="1" applyBorder="1"/>
    <xf numFmtId="164" fontId="2" fillId="0" borderId="1" xfId="0" applyNumberFormat="1" applyFont="1" applyBorder="1"/>
    <xf numFmtId="3" fontId="2" fillId="2" borderId="1" xfId="0" applyNumberFormat="1" applyFont="1" applyFill="1" applyBorder="1" applyAlignment="1">
      <alignment horizontal="center" vertical="top"/>
    </xf>
    <xf numFmtId="3" fontId="2" fillId="3" borderId="1" xfId="0" applyNumberFormat="1" applyFont="1" applyFill="1" applyBorder="1" applyAlignment="1">
      <alignment horizontal="center" vertical="top"/>
    </xf>
    <xf numFmtId="3" fontId="2" fillId="4" borderId="1" xfId="0" applyNumberFormat="1" applyFont="1" applyFill="1" applyBorder="1" applyAlignment="1">
      <alignment horizontal="right" vertical="top"/>
    </xf>
    <xf numFmtId="0" fontId="5" fillId="0" borderId="1" xfId="0" applyFont="1" applyBorder="1"/>
    <xf numFmtId="165" fontId="4" fillId="0" borderId="1" xfId="0" applyNumberFormat="1" applyFont="1" applyBorder="1"/>
    <xf numFmtId="165" fontId="4" fillId="2" borderId="1" xfId="0" applyNumberFormat="1" applyFont="1" applyFill="1" applyBorder="1"/>
    <xf numFmtId="165" fontId="4" fillId="3" borderId="1" xfId="0" applyNumberFormat="1" applyFont="1" applyFill="1" applyBorder="1"/>
    <xf numFmtId="165" fontId="4" fillId="4" borderId="1" xfId="0" applyNumberFormat="1" applyFont="1" applyFill="1" applyBorder="1"/>
    <xf numFmtId="166" fontId="4" fillId="0" borderId="1" xfId="0" applyNumberFormat="1" applyFont="1" applyBorder="1"/>
    <xf numFmtId="164" fontId="4" fillId="5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6" fillId="4" borderId="1" xfId="0" applyNumberFormat="1" applyFont="1" applyFill="1" applyBorder="1" applyAlignment="1">
      <alignment horizontal="right" wrapText="1"/>
    </xf>
    <xf numFmtId="165" fontId="4" fillId="0" borderId="1" xfId="0" applyNumberFormat="1" applyFont="1" applyBorder="1" applyAlignment="1"/>
    <xf numFmtId="164" fontId="4" fillId="5" borderId="1" xfId="0" applyNumberFormat="1" applyFont="1" applyFill="1" applyBorder="1" applyAlignment="1"/>
    <xf numFmtId="3" fontId="4" fillId="2" borderId="1" xfId="0" applyNumberFormat="1" applyFont="1" applyFill="1" applyBorder="1" applyAlignment="1"/>
    <xf numFmtId="3" fontId="7" fillId="3" borderId="1" xfId="0" applyNumberFormat="1" applyFont="1" applyFill="1" applyBorder="1" applyAlignment="1">
      <alignment wrapText="1"/>
    </xf>
    <xf numFmtId="3" fontId="7" fillId="4" borderId="1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wrapText="1"/>
    </xf>
    <xf numFmtId="164" fontId="4" fillId="0" borderId="1" xfId="0" applyNumberFormat="1" applyFont="1" applyBorder="1" applyAlignment="1"/>
    <xf numFmtId="3" fontId="7" fillId="3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/>
    <xf numFmtId="3" fontId="2" fillId="2" borderId="1" xfId="0" applyNumberFormat="1" applyFont="1" applyFill="1" applyBorder="1"/>
    <xf numFmtId="3" fontId="2" fillId="3" borderId="1" xfId="0" applyNumberFormat="1" applyFont="1" applyFill="1" applyBorder="1"/>
    <xf numFmtId="3" fontId="2" fillId="4" borderId="1" xfId="0" applyNumberFormat="1" applyFont="1" applyFill="1" applyBorder="1"/>
    <xf numFmtId="44" fontId="5" fillId="0" borderId="1" xfId="0" applyNumberFormat="1" applyFont="1" applyBorder="1"/>
    <xf numFmtId="3" fontId="7" fillId="0" borderId="1" xfId="0" applyNumberFormat="1" applyFont="1" applyBorder="1" applyAlignment="1">
      <alignment wrapText="1"/>
    </xf>
    <xf numFmtId="3" fontId="7" fillId="0" borderId="1" xfId="0" applyNumberFormat="1" applyFont="1" applyBorder="1" applyAlignment="1">
      <alignment horizontal="right" wrapText="1"/>
    </xf>
    <xf numFmtId="165" fontId="4" fillId="3" borderId="1" xfId="0" applyNumberFormat="1" applyFont="1" applyFill="1" applyBorder="1" applyAlignment="1"/>
    <xf numFmtId="165" fontId="4" fillId="4" borderId="1" xfId="0" applyNumberFormat="1" applyFont="1" applyFill="1" applyBorder="1" applyAlignment="1"/>
    <xf numFmtId="3" fontId="4" fillId="5" borderId="1" xfId="0" applyNumberFormat="1" applyFont="1" applyFill="1" applyBorder="1"/>
    <xf numFmtId="3" fontId="4" fillId="5" borderId="1" xfId="0" applyNumberFormat="1" applyFont="1" applyFill="1" applyBorder="1" applyAlignment="1">
      <alignment horizontal="right"/>
    </xf>
    <xf numFmtId="0" fontId="3" fillId="5" borderId="1" xfId="0" applyFont="1" applyFill="1" applyBorder="1"/>
    <xf numFmtId="3" fontId="9" fillId="0" borderId="1" xfId="0" applyNumberFormat="1" applyFont="1" applyBorder="1"/>
    <xf numFmtId="3" fontId="9" fillId="0" borderId="1" xfId="0" applyNumberFormat="1" applyFont="1" applyBorder="1" applyAlignment="1">
      <alignment horizontal="right"/>
    </xf>
    <xf numFmtId="0" fontId="10" fillId="0" borderId="1" xfId="0" applyFont="1" applyBorder="1"/>
    <xf numFmtId="49" fontId="2" fillId="0" borderId="1" xfId="0" applyNumberFormat="1" applyFont="1" applyBorder="1" applyAlignment="1">
      <alignment wrapText="1"/>
    </xf>
    <xf numFmtId="0" fontId="11" fillId="0" borderId="1" xfId="0" applyFont="1" applyBorder="1"/>
    <xf numFmtId="3" fontId="2" fillId="0" borderId="1" xfId="0" applyNumberFormat="1" applyFont="1" applyBorder="1"/>
    <xf numFmtId="3" fontId="6" fillId="0" borderId="1" xfId="0" applyNumberFormat="1" applyFont="1" applyBorder="1" applyAlignment="1">
      <alignment wrapText="1"/>
    </xf>
    <xf numFmtId="3" fontId="6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/>
    <xf numFmtId="49" fontId="2" fillId="5" borderId="1" xfId="0" applyNumberFormat="1" applyFont="1" applyFill="1" applyBorder="1"/>
    <xf numFmtId="49" fontId="2" fillId="5" borderId="1" xfId="0" applyNumberFormat="1" applyFont="1" applyFill="1" applyBorder="1" applyAlignment="1"/>
    <xf numFmtId="165" fontId="4" fillId="5" borderId="1" xfId="0" applyNumberFormat="1" applyFont="1" applyFill="1" applyBorder="1"/>
    <xf numFmtId="166" fontId="4" fillId="5" borderId="1" xfId="0" applyNumberFormat="1" applyFont="1" applyFill="1" applyBorder="1"/>
    <xf numFmtId="3" fontId="4" fillId="3" borderId="1" xfId="0" applyNumberFormat="1" applyFont="1" applyFill="1" applyBorder="1" applyAlignment="1"/>
    <xf numFmtId="3" fontId="4" fillId="4" borderId="1" xfId="0" applyNumberFormat="1" applyFont="1" applyFill="1" applyBorder="1" applyAlignment="1">
      <alignment horizontal="right"/>
    </xf>
    <xf numFmtId="165" fontId="2" fillId="5" borderId="1" xfId="0" applyNumberFormat="1" applyFont="1" applyFill="1" applyBorder="1"/>
    <xf numFmtId="166" fontId="2" fillId="5" borderId="1" xfId="0" applyNumberFormat="1" applyFont="1" applyFill="1" applyBorder="1"/>
    <xf numFmtId="164" fontId="2" fillId="5" borderId="1" xfId="0" applyNumberFormat="1" applyFont="1" applyFill="1" applyBorder="1"/>
    <xf numFmtId="3" fontId="2" fillId="5" borderId="1" xfId="0" applyNumberFormat="1" applyFont="1" applyFill="1" applyBorder="1"/>
    <xf numFmtId="3" fontId="6" fillId="5" borderId="1" xfId="0" applyNumberFormat="1" applyFont="1" applyFill="1" applyBorder="1"/>
    <xf numFmtId="3" fontId="6" fillId="5" borderId="1" xfId="0" applyNumberFormat="1" applyFont="1" applyFill="1" applyBorder="1" applyAlignment="1">
      <alignment horizontal="right"/>
    </xf>
    <xf numFmtId="164" fontId="4" fillId="5" borderId="1" xfId="0" applyNumberFormat="1" applyFont="1" applyFill="1" applyBorder="1"/>
    <xf numFmtId="3" fontId="7" fillId="5" borderId="1" xfId="0" applyNumberFormat="1" applyFont="1" applyFill="1" applyBorder="1"/>
    <xf numFmtId="3" fontId="7" fillId="5" borderId="1" xfId="0" applyNumberFormat="1" applyFont="1" applyFill="1" applyBorder="1" applyAlignment="1">
      <alignment horizontal="right"/>
    </xf>
    <xf numFmtId="3" fontId="7" fillId="3" borderId="1" xfId="0" applyNumberFormat="1" applyFont="1" applyFill="1" applyBorder="1" applyAlignment="1"/>
    <xf numFmtId="3" fontId="7" fillId="4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/>
    <xf numFmtId="3" fontId="7" fillId="4" borderId="1" xfId="0" applyNumberFormat="1" applyFont="1" applyFill="1" applyBorder="1" applyAlignment="1">
      <alignment horizontal="right" wrapText="1"/>
    </xf>
    <xf numFmtId="3" fontId="2" fillId="5" borderId="1" xfId="0" applyNumberFormat="1" applyFont="1" applyFill="1" applyBorder="1" applyAlignment="1">
      <alignment horizontal="right"/>
    </xf>
    <xf numFmtId="3" fontId="12" fillId="5" borderId="1" xfId="0" applyNumberFormat="1" applyFont="1" applyFill="1" applyBorder="1"/>
    <xf numFmtId="0" fontId="2" fillId="0" borderId="1" xfId="0" applyFont="1" applyBorder="1"/>
    <xf numFmtId="0" fontId="2" fillId="5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4" fontId="3" fillId="2" borderId="1" xfId="0" applyNumberFormat="1" applyFont="1" applyFill="1" applyBorder="1"/>
    <xf numFmtId="49" fontId="2" fillId="0" borderId="1" xfId="0" applyNumberFormat="1" applyFont="1" applyBorder="1" applyAlignment="1">
      <alignment horizontal="center"/>
    </xf>
    <xf numFmtId="0" fontId="0" fillId="0" borderId="0" xfId="0"/>
    <xf numFmtId="49" fontId="2" fillId="5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4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ColWidth="17.28515625" defaultRowHeight="15.75" customHeight="1" x14ac:dyDescent="0.2"/>
  <cols>
    <col min="1" max="4" width="3" customWidth="1"/>
    <col min="5" max="5" width="38.85546875" customWidth="1"/>
    <col min="6" max="6" width="17" customWidth="1"/>
    <col min="7" max="7" width="9" customWidth="1"/>
    <col min="8" max="9" width="8.7109375" customWidth="1"/>
    <col min="10" max="10" width="12" customWidth="1"/>
    <col min="11" max="11" width="10.28515625" customWidth="1"/>
    <col min="12" max="12" width="10.140625" customWidth="1"/>
    <col min="13" max="13" width="9.7109375" customWidth="1"/>
    <col min="14" max="15" width="8.85546875" customWidth="1"/>
    <col min="16" max="16" width="27.140625" customWidth="1"/>
    <col min="17" max="17" width="4.7109375" customWidth="1"/>
  </cols>
  <sheetData>
    <row r="1" spans="1:17" ht="15.75" customHeight="1" x14ac:dyDescent="0.25">
      <c r="A1" s="1" t="s">
        <v>0</v>
      </c>
      <c r="B1" s="2"/>
      <c r="C1" s="2"/>
      <c r="D1" s="2"/>
      <c r="E1" s="2"/>
      <c r="F1" s="3"/>
      <c r="G1" s="4"/>
      <c r="H1" s="5"/>
      <c r="I1" s="6"/>
      <c r="J1" s="7"/>
      <c r="K1" s="3"/>
      <c r="L1" s="8"/>
      <c r="M1" s="9"/>
      <c r="N1" s="10"/>
      <c r="O1" s="10"/>
      <c r="P1" s="11"/>
      <c r="Q1" s="11"/>
    </row>
    <row r="2" spans="1:17" ht="15.75" customHeight="1" x14ac:dyDescent="0.25">
      <c r="A2" s="1" t="s">
        <v>1</v>
      </c>
      <c r="B2" s="2"/>
      <c r="C2" s="2"/>
      <c r="D2" s="2"/>
      <c r="E2" s="2"/>
      <c r="F2" s="3"/>
      <c r="G2" s="4"/>
      <c r="H2" s="5"/>
      <c r="I2" s="6"/>
      <c r="J2" s="7"/>
      <c r="K2" s="3"/>
      <c r="L2" s="8"/>
      <c r="M2" s="9"/>
      <c r="N2" s="10"/>
      <c r="O2" s="10"/>
      <c r="P2" s="11"/>
      <c r="Q2" s="11"/>
    </row>
    <row r="3" spans="1:17" ht="15.75" customHeight="1" x14ac:dyDescent="0.25">
      <c r="A3" s="1" t="s">
        <v>2</v>
      </c>
      <c r="B3" s="2"/>
      <c r="C3" s="2"/>
      <c r="D3" s="2"/>
      <c r="E3" s="2"/>
      <c r="F3" s="3"/>
      <c r="G3" s="4"/>
      <c r="H3" s="5"/>
      <c r="I3" s="6"/>
      <c r="J3" s="7"/>
      <c r="K3" s="3"/>
      <c r="L3" s="8"/>
      <c r="M3" s="9"/>
      <c r="N3" s="10"/>
      <c r="O3" s="10"/>
      <c r="P3" s="11"/>
      <c r="Q3" s="11"/>
    </row>
    <row r="4" spans="1:17" ht="15.75" customHeight="1" x14ac:dyDescent="0.25">
      <c r="A4" s="1" t="s">
        <v>3</v>
      </c>
      <c r="B4" s="2"/>
      <c r="C4" s="2"/>
      <c r="D4" s="2"/>
      <c r="E4" s="2"/>
      <c r="F4" s="3"/>
      <c r="G4" s="4"/>
      <c r="H4" s="5"/>
      <c r="I4" s="6"/>
      <c r="J4" s="7"/>
      <c r="K4" s="3"/>
      <c r="L4" s="8"/>
      <c r="M4" s="9"/>
      <c r="N4" s="10"/>
      <c r="O4" s="10"/>
      <c r="P4" s="11"/>
      <c r="Q4" s="11"/>
    </row>
    <row r="5" spans="1:17" ht="15.75" customHeight="1" x14ac:dyDescent="0.25">
      <c r="A5" s="2"/>
      <c r="B5" s="2"/>
      <c r="C5" s="2"/>
      <c r="D5" s="2"/>
      <c r="E5" s="2"/>
      <c r="F5" s="3" t="s">
        <v>4</v>
      </c>
      <c r="G5" s="4" t="s">
        <v>5</v>
      </c>
      <c r="H5" s="5">
        <v>1200</v>
      </c>
      <c r="I5" s="6">
        <v>1500</v>
      </c>
      <c r="J5" s="7"/>
      <c r="K5" s="3"/>
      <c r="L5" s="8"/>
      <c r="M5" s="9"/>
      <c r="N5" s="10"/>
      <c r="O5" s="10"/>
      <c r="P5" s="11"/>
      <c r="Q5" s="11"/>
    </row>
    <row r="6" spans="1:17" ht="16.5" customHeight="1" x14ac:dyDescent="0.25">
      <c r="A6" s="9"/>
      <c r="B6" s="9"/>
      <c r="C6" s="9"/>
      <c r="D6" s="9"/>
      <c r="E6" s="9"/>
      <c r="F6" s="9"/>
      <c r="G6" s="12" t="s">
        <v>6</v>
      </c>
      <c r="H6" s="13" t="s">
        <v>7</v>
      </c>
      <c r="I6" s="14" t="s">
        <v>8</v>
      </c>
      <c r="J6" s="9" t="s">
        <v>9</v>
      </c>
      <c r="K6" s="9" t="s">
        <v>10</v>
      </c>
      <c r="L6" s="15" t="s">
        <v>11</v>
      </c>
      <c r="M6" s="92" t="s">
        <v>12</v>
      </c>
      <c r="N6" s="93"/>
      <c r="O6" s="93"/>
      <c r="P6" s="16"/>
      <c r="Q6" s="16"/>
    </row>
    <row r="7" spans="1:17" ht="15.75" customHeight="1" x14ac:dyDescent="0.25">
      <c r="A7" s="17" t="s">
        <v>13</v>
      </c>
      <c r="B7" s="2"/>
      <c r="C7" s="17"/>
      <c r="D7" s="2"/>
      <c r="E7" s="2"/>
      <c r="F7" s="18"/>
      <c r="G7" s="19"/>
      <c r="H7" s="20"/>
      <c r="I7" s="21"/>
      <c r="J7" s="18"/>
      <c r="K7" s="22"/>
      <c r="L7" s="23"/>
      <c r="M7" s="24">
        <v>900</v>
      </c>
      <c r="N7" s="25">
        <v>1200</v>
      </c>
      <c r="O7" s="26">
        <v>1500</v>
      </c>
      <c r="P7" s="27"/>
      <c r="Q7" s="27"/>
    </row>
    <row r="8" spans="1:17" ht="15" customHeight="1" x14ac:dyDescent="0.25">
      <c r="A8" s="2"/>
      <c r="B8" s="2"/>
      <c r="C8" s="2"/>
      <c r="D8" s="2" t="s">
        <v>14</v>
      </c>
      <c r="E8" s="2"/>
      <c r="F8" s="28"/>
      <c r="G8" s="29"/>
      <c r="H8" s="30"/>
      <c r="I8" s="31"/>
      <c r="J8" s="28"/>
      <c r="K8" s="32"/>
      <c r="L8" s="33"/>
      <c r="M8" s="34"/>
      <c r="N8" s="25"/>
      <c r="O8" s="35"/>
      <c r="P8" s="11"/>
      <c r="Q8" s="11"/>
    </row>
    <row r="9" spans="1:17" ht="15" customHeight="1" x14ac:dyDescent="0.2">
      <c r="A9" s="2"/>
      <c r="B9" s="2"/>
      <c r="C9" s="2"/>
      <c r="D9" s="2"/>
      <c r="E9" s="2" t="s">
        <v>15</v>
      </c>
      <c r="F9" s="36"/>
      <c r="G9" s="29">
        <f t="shared" ref="G9:G20" si="0">L9*M9</f>
        <v>199975</v>
      </c>
      <c r="H9" s="30">
        <f t="shared" ref="H9:H23" si="1">L9*N9</f>
        <v>282150</v>
      </c>
      <c r="I9" s="31">
        <f t="shared" ref="I9:I23" si="2">L9*O9</f>
        <v>362900</v>
      </c>
      <c r="J9" s="28">
        <f>ROUND((F9-G9),5)</f>
        <v>-199975</v>
      </c>
      <c r="K9" s="32">
        <f>ROUND(IF(G9=0, IF(F9=0, 0, 1), F9/G9),5)</f>
        <v>0</v>
      </c>
      <c r="L9" s="37">
        <v>475</v>
      </c>
      <c r="M9" s="38">
        <v>421</v>
      </c>
      <c r="N9" s="39">
        <v>594</v>
      </c>
      <c r="O9" s="40">
        <v>764</v>
      </c>
      <c r="P9" s="41" t="s">
        <v>16</v>
      </c>
    </row>
    <row r="10" spans="1:17" ht="15" customHeight="1" x14ac:dyDescent="0.2">
      <c r="A10" s="2"/>
      <c r="B10" s="2"/>
      <c r="C10" s="2"/>
      <c r="D10" s="2"/>
      <c r="E10" s="2" t="s">
        <v>17</v>
      </c>
      <c r="G10" s="29">
        <f t="shared" si="0"/>
        <v>50000</v>
      </c>
      <c r="H10" s="30">
        <f t="shared" si="1"/>
        <v>67500</v>
      </c>
      <c r="I10" s="31">
        <f t="shared" si="2"/>
        <v>85000</v>
      </c>
      <c r="J10" s="28">
        <f>ROUND((F9-G10),5)</f>
        <v>-50000</v>
      </c>
      <c r="K10" s="32">
        <f>ROUND(IF(G10=0, IF(F9=0, 0, 1), F9/G10),5)</f>
        <v>0</v>
      </c>
      <c r="L10" s="42">
        <v>500</v>
      </c>
      <c r="M10" s="38">
        <v>100</v>
      </c>
      <c r="N10" s="39">
        <v>135</v>
      </c>
      <c r="O10" s="40">
        <v>170</v>
      </c>
      <c r="P10" s="41" t="s">
        <v>18</v>
      </c>
    </row>
    <row r="11" spans="1:17" ht="15" customHeight="1" x14ac:dyDescent="0.2">
      <c r="A11" s="2"/>
      <c r="B11" s="2"/>
      <c r="C11" s="2"/>
      <c r="D11" s="2"/>
      <c r="E11" s="2" t="s">
        <v>19</v>
      </c>
      <c r="F11" s="28"/>
      <c r="G11" s="29">
        <f t="shared" si="0"/>
        <v>26250</v>
      </c>
      <c r="H11" s="30">
        <f t="shared" si="1"/>
        <v>34125</v>
      </c>
      <c r="I11" s="31">
        <f t="shared" si="2"/>
        <v>42656.25</v>
      </c>
      <c r="J11" s="28">
        <f t="shared" ref="J11:J24" si="3">ROUND((F11-G11),5)</f>
        <v>-26250</v>
      </c>
      <c r="K11" s="32">
        <f t="shared" ref="K11:K24" si="4">ROUND(IF(G11=0, IF(F11=0, 0, 1), F11/G11),5)</f>
        <v>0</v>
      </c>
      <c r="L11" s="42">
        <v>525</v>
      </c>
      <c r="M11" s="38">
        <v>50</v>
      </c>
      <c r="N11" s="39">
        <v>65</v>
      </c>
      <c r="O11" s="40">
        <f t="shared" ref="O11:O16" si="5">N11*1.25</f>
        <v>81.25</v>
      </c>
      <c r="P11" s="41" t="s">
        <v>20</v>
      </c>
    </row>
    <row r="12" spans="1:17" ht="15" customHeight="1" x14ac:dyDescent="0.2">
      <c r="A12" s="2"/>
      <c r="B12" s="2"/>
      <c r="C12" s="2"/>
      <c r="D12" s="2"/>
      <c r="E12" s="2" t="s">
        <v>21</v>
      </c>
      <c r="F12" s="28"/>
      <c r="G12" s="29">
        <f t="shared" si="0"/>
        <v>11000</v>
      </c>
      <c r="H12" s="30">
        <f t="shared" si="1"/>
        <v>13750</v>
      </c>
      <c r="I12" s="31">
        <f t="shared" si="2"/>
        <v>17187.5</v>
      </c>
      <c r="J12" s="28">
        <f t="shared" si="3"/>
        <v>-11000</v>
      </c>
      <c r="K12" s="32">
        <f t="shared" si="4"/>
        <v>0</v>
      </c>
      <c r="L12" s="42">
        <v>550</v>
      </c>
      <c r="M12" s="38">
        <v>20</v>
      </c>
      <c r="N12" s="39">
        <v>25</v>
      </c>
      <c r="O12" s="40">
        <f t="shared" si="5"/>
        <v>31.25</v>
      </c>
      <c r="P12" s="41" t="s">
        <v>22</v>
      </c>
    </row>
    <row r="13" spans="1:17" ht="15" customHeight="1" x14ac:dyDescent="0.2">
      <c r="A13" s="2"/>
      <c r="B13" s="2"/>
      <c r="C13" s="2"/>
      <c r="D13" s="2"/>
      <c r="E13" s="2" t="s">
        <v>23</v>
      </c>
      <c r="F13" s="28"/>
      <c r="G13" s="29">
        <f t="shared" si="0"/>
        <v>9000</v>
      </c>
      <c r="H13" s="30">
        <f t="shared" si="1"/>
        <v>11970.000000000002</v>
      </c>
      <c r="I13" s="31">
        <f t="shared" si="2"/>
        <v>14962.500000000002</v>
      </c>
      <c r="J13" s="28">
        <f t="shared" si="3"/>
        <v>-9000</v>
      </c>
      <c r="K13" s="32">
        <f t="shared" si="4"/>
        <v>0</v>
      </c>
      <c r="L13" s="42">
        <v>600</v>
      </c>
      <c r="M13" s="38">
        <v>15</v>
      </c>
      <c r="N13" s="43">
        <f t="shared" ref="N13:N14" si="6">M13*1.33</f>
        <v>19.950000000000003</v>
      </c>
      <c r="O13" s="40">
        <f t="shared" si="5"/>
        <v>24.937500000000004</v>
      </c>
      <c r="P13" s="41" t="s">
        <v>24</v>
      </c>
    </row>
    <row r="14" spans="1:17" ht="15" customHeight="1" x14ac:dyDescent="0.2">
      <c r="A14" s="2"/>
      <c r="B14" s="2"/>
      <c r="C14" s="2"/>
      <c r="D14" s="2"/>
      <c r="E14" s="2" t="s">
        <v>25</v>
      </c>
      <c r="F14" s="28"/>
      <c r="G14" s="29">
        <f t="shared" si="0"/>
        <v>9750</v>
      </c>
      <c r="H14" s="30">
        <f t="shared" si="1"/>
        <v>12967.500000000002</v>
      </c>
      <c r="I14" s="31">
        <f t="shared" si="2"/>
        <v>16209.375000000002</v>
      </c>
      <c r="J14" s="28">
        <f t="shared" si="3"/>
        <v>-9750</v>
      </c>
      <c r="K14" s="32">
        <f t="shared" si="4"/>
        <v>0</v>
      </c>
      <c r="L14" s="42">
        <v>650</v>
      </c>
      <c r="M14" s="38">
        <v>15</v>
      </c>
      <c r="N14" s="43">
        <f t="shared" si="6"/>
        <v>19.950000000000003</v>
      </c>
      <c r="O14" s="40">
        <f t="shared" si="5"/>
        <v>24.937500000000004</v>
      </c>
      <c r="P14" s="41" t="s">
        <v>26</v>
      </c>
    </row>
    <row r="15" spans="1:17" ht="15" customHeight="1" x14ac:dyDescent="0.2">
      <c r="A15" s="2"/>
      <c r="B15" s="2"/>
      <c r="C15" s="2"/>
      <c r="D15" s="2"/>
      <c r="E15" s="2" t="s">
        <v>27</v>
      </c>
      <c r="F15" s="28"/>
      <c r="G15" s="29">
        <f t="shared" si="0"/>
        <v>15000</v>
      </c>
      <c r="H15" s="30">
        <f t="shared" si="1"/>
        <v>19500</v>
      </c>
      <c r="I15" s="31">
        <f t="shared" si="2"/>
        <v>24375</v>
      </c>
      <c r="J15" s="28">
        <f t="shared" si="3"/>
        <v>-15000</v>
      </c>
      <c r="K15" s="32">
        <f t="shared" si="4"/>
        <v>0</v>
      </c>
      <c r="L15" s="42">
        <v>300</v>
      </c>
      <c r="M15" s="38">
        <v>50</v>
      </c>
      <c r="N15" s="39">
        <v>65</v>
      </c>
      <c r="O15" s="40">
        <f t="shared" si="5"/>
        <v>81.25</v>
      </c>
      <c r="P15" s="41" t="s">
        <v>28</v>
      </c>
    </row>
    <row r="16" spans="1:17" ht="15" customHeight="1" x14ac:dyDescent="0.2">
      <c r="A16" s="2"/>
      <c r="B16" s="2"/>
      <c r="C16" s="2"/>
      <c r="D16" s="2"/>
      <c r="E16" s="2" t="s">
        <v>29</v>
      </c>
      <c r="F16" s="28"/>
      <c r="G16" s="29">
        <f t="shared" si="0"/>
        <v>5625</v>
      </c>
      <c r="H16" s="30">
        <f t="shared" si="1"/>
        <v>7481.2500000000009</v>
      </c>
      <c r="I16" s="31">
        <f t="shared" si="2"/>
        <v>9351.5625000000018</v>
      </c>
      <c r="J16" s="28">
        <f t="shared" si="3"/>
        <v>-5625</v>
      </c>
      <c r="K16" s="32">
        <f t="shared" si="4"/>
        <v>0</v>
      </c>
      <c r="L16" s="42">
        <v>375</v>
      </c>
      <c r="M16" s="38">
        <v>15</v>
      </c>
      <c r="N16" s="43">
        <f>M16*1.33</f>
        <v>19.950000000000003</v>
      </c>
      <c r="O16" s="40">
        <f t="shared" si="5"/>
        <v>24.937500000000004</v>
      </c>
      <c r="P16" s="41" t="s">
        <v>30</v>
      </c>
    </row>
    <row r="17" spans="1:17" ht="15" customHeight="1" x14ac:dyDescent="0.2">
      <c r="A17" s="2"/>
      <c r="B17" s="2"/>
      <c r="C17" s="2"/>
      <c r="D17" s="2"/>
      <c r="E17" s="2" t="s">
        <v>31</v>
      </c>
      <c r="F17" s="28"/>
      <c r="G17" s="29">
        <f t="shared" si="0"/>
        <v>4500</v>
      </c>
      <c r="H17" s="30">
        <f t="shared" si="1"/>
        <v>6000</v>
      </c>
      <c r="I17" s="31">
        <f t="shared" si="2"/>
        <v>7500</v>
      </c>
      <c r="J17" s="28">
        <f t="shared" si="3"/>
        <v>-4500</v>
      </c>
      <c r="K17" s="32">
        <f t="shared" si="4"/>
        <v>0</v>
      </c>
      <c r="L17" s="42">
        <v>150</v>
      </c>
      <c r="M17" s="38">
        <v>30</v>
      </c>
      <c r="N17" s="39">
        <v>40</v>
      </c>
      <c r="O17" s="40">
        <v>50</v>
      </c>
      <c r="P17" s="41" t="s">
        <v>32</v>
      </c>
    </row>
    <row r="18" spans="1:17" ht="15" customHeight="1" x14ac:dyDescent="0.2">
      <c r="A18" s="2"/>
      <c r="B18" s="2"/>
      <c r="C18" s="2"/>
      <c r="D18" s="2"/>
      <c r="E18" s="2" t="s">
        <v>33</v>
      </c>
      <c r="F18" s="28"/>
      <c r="G18" s="29">
        <f t="shared" si="0"/>
        <v>1500</v>
      </c>
      <c r="H18" s="30">
        <f t="shared" si="1"/>
        <v>2000</v>
      </c>
      <c r="I18" s="31">
        <f t="shared" si="2"/>
        <v>2500</v>
      </c>
      <c r="J18" s="28">
        <f t="shared" si="3"/>
        <v>-1500</v>
      </c>
      <c r="K18" s="32">
        <f t="shared" si="4"/>
        <v>0</v>
      </c>
      <c r="L18" s="42">
        <v>50</v>
      </c>
      <c r="M18" s="38">
        <v>30</v>
      </c>
      <c r="N18" s="39">
        <v>40</v>
      </c>
      <c r="O18" s="40">
        <v>50</v>
      </c>
      <c r="P18" s="41" t="s">
        <v>34</v>
      </c>
    </row>
    <row r="19" spans="1:17" ht="15" customHeight="1" x14ac:dyDescent="0.2">
      <c r="A19" s="2"/>
      <c r="B19" s="2"/>
      <c r="C19" s="2"/>
      <c r="D19" s="2"/>
      <c r="E19" s="2" t="s">
        <v>35</v>
      </c>
      <c r="F19" s="28"/>
      <c r="G19" s="29">
        <f t="shared" si="0"/>
        <v>10500</v>
      </c>
      <c r="H19" s="30">
        <f t="shared" si="1"/>
        <v>14000</v>
      </c>
      <c r="I19" s="31">
        <f t="shared" si="2"/>
        <v>17500</v>
      </c>
      <c r="J19" s="28">
        <f t="shared" si="3"/>
        <v>-10500</v>
      </c>
      <c r="K19" s="32">
        <f t="shared" si="4"/>
        <v>0</v>
      </c>
      <c r="L19" s="42">
        <v>350</v>
      </c>
      <c r="M19" s="38">
        <v>30</v>
      </c>
      <c r="N19" s="39">
        <v>40</v>
      </c>
      <c r="O19" s="40">
        <f>N19*1.25</f>
        <v>50</v>
      </c>
      <c r="P19" s="41" t="s">
        <v>36</v>
      </c>
    </row>
    <row r="20" spans="1:17" ht="15" customHeight="1" x14ac:dyDescent="0.2">
      <c r="A20" s="2"/>
      <c r="B20" s="2"/>
      <c r="C20" s="2"/>
      <c r="D20" s="2"/>
      <c r="E20" s="2" t="s">
        <v>37</v>
      </c>
      <c r="F20" s="28"/>
      <c r="G20" s="29">
        <f t="shared" si="0"/>
        <v>7500</v>
      </c>
      <c r="H20" s="30">
        <f t="shared" si="1"/>
        <v>10000</v>
      </c>
      <c r="I20" s="31">
        <f t="shared" si="2"/>
        <v>12500</v>
      </c>
      <c r="J20" s="28">
        <f t="shared" si="3"/>
        <v>-7500</v>
      </c>
      <c r="K20" s="32">
        <f t="shared" si="4"/>
        <v>0</v>
      </c>
      <c r="L20" s="42">
        <v>250</v>
      </c>
      <c r="M20" s="38">
        <v>30</v>
      </c>
      <c r="N20" s="39">
        <v>40</v>
      </c>
      <c r="O20" s="40">
        <v>50</v>
      </c>
      <c r="P20" s="41" t="s">
        <v>38</v>
      </c>
    </row>
    <row r="21" spans="1:17" ht="15" customHeight="1" x14ac:dyDescent="0.2">
      <c r="A21" s="2"/>
      <c r="B21" s="2"/>
      <c r="C21" s="2"/>
      <c r="D21" s="2"/>
      <c r="E21" s="2" t="s">
        <v>39</v>
      </c>
      <c r="F21" s="28"/>
      <c r="G21" s="44">
        <f>M21*$L21</f>
        <v>1000</v>
      </c>
      <c r="H21" s="30">
        <f t="shared" si="1"/>
        <v>1500</v>
      </c>
      <c r="I21" s="31">
        <f t="shared" si="2"/>
        <v>1875</v>
      </c>
      <c r="J21" s="28">
        <f t="shared" si="3"/>
        <v>-1000</v>
      </c>
      <c r="K21" s="32">
        <f t="shared" si="4"/>
        <v>0</v>
      </c>
      <c r="L21" s="42">
        <v>250</v>
      </c>
      <c r="M21" s="38">
        <v>4</v>
      </c>
      <c r="N21" s="39">
        <v>6</v>
      </c>
      <c r="O21" s="40">
        <f>N21*1.25</f>
        <v>7.5</v>
      </c>
      <c r="P21" s="41" t="s">
        <v>40</v>
      </c>
    </row>
    <row r="22" spans="1:17" ht="15" customHeight="1" x14ac:dyDescent="0.25">
      <c r="A22" s="2"/>
      <c r="B22" s="2"/>
      <c r="C22" s="2"/>
      <c r="D22" s="2"/>
      <c r="E22" s="17" t="s">
        <v>41</v>
      </c>
      <c r="F22" s="28"/>
      <c r="G22" s="29">
        <f t="shared" ref="G22:G23" si="7">L22*M22</f>
        <v>33750</v>
      </c>
      <c r="H22" s="30">
        <f t="shared" si="1"/>
        <v>33750</v>
      </c>
      <c r="I22" s="31">
        <f t="shared" si="2"/>
        <v>33750</v>
      </c>
      <c r="J22" s="28">
        <f t="shared" si="3"/>
        <v>-33750</v>
      </c>
      <c r="K22" s="32">
        <f t="shared" si="4"/>
        <v>0</v>
      </c>
      <c r="L22" s="42">
        <v>450</v>
      </c>
      <c r="M22" s="38">
        <v>75</v>
      </c>
      <c r="N22" s="39">
        <v>75</v>
      </c>
      <c r="O22" s="40">
        <v>75</v>
      </c>
      <c r="P22" s="41" t="s">
        <v>42</v>
      </c>
      <c r="Q22" s="11"/>
    </row>
    <row r="23" spans="1:17" ht="15" customHeight="1" x14ac:dyDescent="0.2">
      <c r="A23" s="2"/>
      <c r="B23" s="2"/>
      <c r="C23" s="2"/>
      <c r="D23" s="2"/>
      <c r="E23" s="17" t="s">
        <v>43</v>
      </c>
      <c r="F23" s="28"/>
      <c r="G23" s="29">
        <f t="shared" si="7"/>
        <v>3750</v>
      </c>
      <c r="H23" s="30">
        <f t="shared" si="1"/>
        <v>3750</v>
      </c>
      <c r="I23" s="31">
        <f t="shared" si="2"/>
        <v>3750</v>
      </c>
      <c r="J23" s="28">
        <f t="shared" si="3"/>
        <v>-3750</v>
      </c>
      <c r="K23" s="32">
        <f t="shared" si="4"/>
        <v>0</v>
      </c>
      <c r="L23" s="42">
        <v>250</v>
      </c>
      <c r="M23" s="38">
        <v>15</v>
      </c>
      <c r="N23" s="39">
        <v>15</v>
      </c>
      <c r="O23" s="40">
        <v>15</v>
      </c>
      <c r="P23" s="41" t="s">
        <v>44</v>
      </c>
    </row>
    <row r="24" spans="1:17" ht="15" customHeight="1" x14ac:dyDescent="0.25">
      <c r="A24" s="2"/>
      <c r="B24" s="2"/>
      <c r="C24" s="2"/>
      <c r="D24" s="2" t="s">
        <v>45</v>
      </c>
      <c r="E24" s="2"/>
      <c r="F24" s="18">
        <f>SUM(F9:F23)</f>
        <v>0</v>
      </c>
      <c r="G24" s="19">
        <f t="shared" ref="G24:I24" si="8">ROUND(SUM(G8:G23),5)</f>
        <v>389100</v>
      </c>
      <c r="H24" s="20">
        <f t="shared" si="8"/>
        <v>520443.75</v>
      </c>
      <c r="I24" s="21">
        <f t="shared" si="8"/>
        <v>652017.1875</v>
      </c>
      <c r="J24" s="18">
        <f t="shared" si="3"/>
        <v>-389100</v>
      </c>
      <c r="K24" s="22">
        <f t="shared" si="4"/>
        <v>0</v>
      </c>
      <c r="L24" s="23"/>
      <c r="M24" s="45">
        <f t="shared" ref="M24:O24" si="9">SUM(M9:M23)</f>
        <v>900</v>
      </c>
      <c r="N24" s="46">
        <f t="shared" si="9"/>
        <v>1199.8500000000001</v>
      </c>
      <c r="O24" s="47">
        <f t="shared" si="9"/>
        <v>1500.0625</v>
      </c>
      <c r="P24" s="48"/>
      <c r="Q24" s="27"/>
    </row>
    <row r="25" spans="1:17" ht="30" customHeight="1" x14ac:dyDescent="0.25">
      <c r="A25" s="2"/>
      <c r="B25" s="2"/>
      <c r="C25" s="2"/>
      <c r="D25" s="2" t="s">
        <v>46</v>
      </c>
      <c r="E25" s="2"/>
      <c r="F25" s="28"/>
      <c r="G25" s="29"/>
      <c r="H25" s="30"/>
      <c r="I25" s="31"/>
      <c r="J25" s="28"/>
      <c r="K25" s="32"/>
      <c r="L25" s="8"/>
      <c r="M25" s="10"/>
      <c r="N25" s="49"/>
      <c r="O25" s="50"/>
      <c r="P25" s="11"/>
      <c r="Q25" s="11"/>
    </row>
    <row r="26" spans="1:17" ht="15" customHeight="1" x14ac:dyDescent="0.25">
      <c r="A26" s="2"/>
      <c r="B26" s="2"/>
      <c r="C26" s="2"/>
      <c r="D26" s="2"/>
      <c r="E26" s="17" t="s">
        <v>47</v>
      </c>
      <c r="F26" s="28"/>
      <c r="G26" s="44">
        <f t="shared" ref="G26:I26" si="10">6000*2</f>
        <v>12000</v>
      </c>
      <c r="H26" s="51">
        <f t="shared" si="10"/>
        <v>12000</v>
      </c>
      <c r="I26" s="52">
        <f t="shared" si="10"/>
        <v>12000</v>
      </c>
      <c r="J26" s="28">
        <f t="shared" ref="J26:J51" si="11">ROUND((F26-G26),5)</f>
        <v>-12000</v>
      </c>
      <c r="K26" s="32">
        <f t="shared" ref="K26:K51" si="12">ROUND(IF(G26=0, IF(F26=0, 0, 1), F26/G26),5)</f>
        <v>0</v>
      </c>
      <c r="L26" s="42" t="s">
        <v>48</v>
      </c>
      <c r="M26" s="10"/>
      <c r="N26" s="49"/>
      <c r="O26" s="50"/>
      <c r="P26" s="11"/>
      <c r="Q26" s="11"/>
    </row>
    <row r="27" spans="1:17" ht="15" customHeight="1" x14ac:dyDescent="0.25">
      <c r="A27" s="2"/>
      <c r="B27" s="2"/>
      <c r="C27" s="2"/>
      <c r="D27" s="2"/>
      <c r="E27" s="17" t="s">
        <v>49</v>
      </c>
      <c r="F27" s="28"/>
      <c r="G27" s="44">
        <v>6000</v>
      </c>
      <c r="H27" s="51">
        <v>6000</v>
      </c>
      <c r="I27" s="52">
        <v>6000</v>
      </c>
      <c r="J27" s="28">
        <f t="shared" si="11"/>
        <v>-6000</v>
      </c>
      <c r="K27" s="32">
        <f t="shared" si="12"/>
        <v>0</v>
      </c>
      <c r="L27" s="42" t="s">
        <v>50</v>
      </c>
      <c r="M27" s="10"/>
      <c r="N27" s="49"/>
      <c r="O27" s="50"/>
      <c r="P27" s="11"/>
      <c r="Q27" s="11"/>
    </row>
    <row r="28" spans="1:17" ht="15" customHeight="1" x14ac:dyDescent="0.25">
      <c r="A28" s="2"/>
      <c r="B28" s="2"/>
      <c r="C28" s="2"/>
      <c r="D28" s="2"/>
      <c r="E28" s="17" t="s">
        <v>51</v>
      </c>
      <c r="F28" s="28"/>
      <c r="G28" s="44">
        <v>6000</v>
      </c>
      <c r="H28" s="51">
        <v>6000</v>
      </c>
      <c r="I28" s="52">
        <v>6000</v>
      </c>
      <c r="J28" s="28">
        <f t="shared" si="11"/>
        <v>-6000</v>
      </c>
      <c r="K28" s="32">
        <f t="shared" si="12"/>
        <v>0</v>
      </c>
      <c r="L28" s="42" t="s">
        <v>52</v>
      </c>
      <c r="M28" s="10"/>
      <c r="N28" s="53"/>
      <c r="O28" s="54"/>
      <c r="P28" s="55"/>
      <c r="Q28" s="55"/>
    </row>
    <row r="29" spans="1:17" ht="15" customHeight="1" x14ac:dyDescent="0.25">
      <c r="A29" s="2"/>
      <c r="B29" s="2"/>
      <c r="C29" s="2"/>
      <c r="D29" s="2"/>
      <c r="E29" s="17" t="s">
        <v>53</v>
      </c>
      <c r="F29" s="28"/>
      <c r="G29" s="44">
        <f t="shared" ref="G29:I29" si="13">3*3000</f>
        <v>9000</v>
      </c>
      <c r="H29" s="51">
        <f t="shared" si="13"/>
        <v>9000</v>
      </c>
      <c r="I29" s="52">
        <f t="shared" si="13"/>
        <v>9000</v>
      </c>
      <c r="J29" s="28">
        <f t="shared" si="11"/>
        <v>-9000</v>
      </c>
      <c r="K29" s="32">
        <f t="shared" si="12"/>
        <v>0</v>
      </c>
      <c r="L29" s="42" t="s">
        <v>54</v>
      </c>
      <c r="M29" s="10"/>
      <c r="N29" s="49"/>
      <c r="O29" s="50"/>
      <c r="P29" s="11"/>
      <c r="Q29" s="11"/>
    </row>
    <row r="30" spans="1:17" ht="15" customHeight="1" x14ac:dyDescent="0.25">
      <c r="A30" s="2"/>
      <c r="B30" s="2"/>
      <c r="C30" s="2"/>
      <c r="D30" s="2"/>
      <c r="E30" s="17" t="s">
        <v>55</v>
      </c>
      <c r="F30" s="28"/>
      <c r="G30" s="44">
        <f t="shared" ref="G30:I30" si="14">4*3000</f>
        <v>12000</v>
      </c>
      <c r="H30" s="51">
        <f t="shared" si="14"/>
        <v>12000</v>
      </c>
      <c r="I30" s="52">
        <f t="shared" si="14"/>
        <v>12000</v>
      </c>
      <c r="J30" s="28">
        <f t="shared" si="11"/>
        <v>-12000</v>
      </c>
      <c r="K30" s="32">
        <f t="shared" si="12"/>
        <v>0</v>
      </c>
      <c r="L30" s="42" t="s">
        <v>56</v>
      </c>
      <c r="M30" s="10"/>
      <c r="N30" s="56"/>
      <c r="O30" s="57"/>
      <c r="P30" s="58"/>
      <c r="Q30" s="11"/>
    </row>
    <row r="31" spans="1:17" ht="15" customHeight="1" x14ac:dyDescent="0.25">
      <c r="A31" s="2"/>
      <c r="B31" s="2"/>
      <c r="C31" s="2"/>
      <c r="D31" s="2"/>
      <c r="E31" s="17" t="s">
        <v>57</v>
      </c>
      <c r="F31" s="28"/>
      <c r="G31" s="44">
        <f t="shared" ref="G31:I31" si="15">4*3000</f>
        <v>12000</v>
      </c>
      <c r="H31" s="51">
        <f t="shared" si="15"/>
        <v>12000</v>
      </c>
      <c r="I31" s="52">
        <f t="shared" si="15"/>
        <v>12000</v>
      </c>
      <c r="J31" s="28">
        <f t="shared" si="11"/>
        <v>-12000</v>
      </c>
      <c r="K31" s="32">
        <f t="shared" si="12"/>
        <v>0</v>
      </c>
      <c r="L31" s="42" t="s">
        <v>58</v>
      </c>
      <c r="M31" s="10"/>
      <c r="N31" s="56"/>
      <c r="O31" s="57"/>
      <c r="P31" s="58"/>
      <c r="Q31" s="11"/>
    </row>
    <row r="32" spans="1:17" ht="15" customHeight="1" x14ac:dyDescent="0.25">
      <c r="A32" s="2"/>
      <c r="B32" s="2"/>
      <c r="C32" s="2"/>
      <c r="D32" s="2"/>
      <c r="E32" s="17" t="s">
        <v>59</v>
      </c>
      <c r="F32" s="28"/>
      <c r="G32" s="44">
        <f t="shared" ref="G32:I32" si="16">4*3000</f>
        <v>12000</v>
      </c>
      <c r="H32" s="51">
        <f t="shared" si="16"/>
        <v>12000</v>
      </c>
      <c r="I32" s="52">
        <f t="shared" si="16"/>
        <v>12000</v>
      </c>
      <c r="J32" s="28">
        <f t="shared" si="11"/>
        <v>-12000</v>
      </c>
      <c r="K32" s="32">
        <f t="shared" si="12"/>
        <v>0</v>
      </c>
      <c r="L32" s="42" t="s">
        <v>60</v>
      </c>
      <c r="M32" s="10"/>
      <c r="N32" s="56"/>
      <c r="O32" s="57"/>
      <c r="P32" s="58"/>
      <c r="Q32" s="11"/>
    </row>
    <row r="33" spans="1:17" ht="15" customHeight="1" x14ac:dyDescent="0.25">
      <c r="A33" s="2"/>
      <c r="B33" s="2"/>
      <c r="C33" s="2"/>
      <c r="D33" s="2"/>
      <c r="E33" s="17" t="s">
        <v>61</v>
      </c>
      <c r="F33" s="28"/>
      <c r="G33" s="44">
        <f t="shared" ref="G33:I33" si="17">3*3000</f>
        <v>9000</v>
      </c>
      <c r="H33" s="51">
        <f t="shared" si="17"/>
        <v>9000</v>
      </c>
      <c r="I33" s="52">
        <f t="shared" si="17"/>
        <v>9000</v>
      </c>
      <c r="J33" s="28">
        <f t="shared" si="11"/>
        <v>-9000</v>
      </c>
      <c r="K33" s="32">
        <f t="shared" si="12"/>
        <v>0</v>
      </c>
      <c r="L33" s="42" t="s">
        <v>62</v>
      </c>
      <c r="M33" s="10"/>
      <c r="N33" s="56"/>
      <c r="O33" s="57"/>
      <c r="P33" s="58"/>
      <c r="Q33" s="11"/>
    </row>
    <row r="34" spans="1:17" ht="15" customHeight="1" x14ac:dyDescent="0.25">
      <c r="A34" s="2"/>
      <c r="B34" s="2"/>
      <c r="C34" s="2"/>
      <c r="D34" s="2"/>
      <c r="E34" s="17" t="s">
        <v>63</v>
      </c>
      <c r="F34" s="28"/>
      <c r="G34" s="44">
        <f t="shared" ref="G34:I34" si="18">4*2500</f>
        <v>10000</v>
      </c>
      <c r="H34" s="51">
        <f t="shared" si="18"/>
        <v>10000</v>
      </c>
      <c r="I34" s="52">
        <f t="shared" si="18"/>
        <v>10000</v>
      </c>
      <c r="J34" s="28">
        <f t="shared" si="11"/>
        <v>-10000</v>
      </c>
      <c r="K34" s="32">
        <f t="shared" si="12"/>
        <v>0</v>
      </c>
      <c r="L34" s="42" t="s">
        <v>64</v>
      </c>
      <c r="M34" s="10"/>
      <c r="N34" s="56"/>
      <c r="O34" s="57"/>
      <c r="P34" s="58"/>
      <c r="Q34" s="11"/>
    </row>
    <row r="35" spans="1:17" ht="15" customHeight="1" x14ac:dyDescent="0.25">
      <c r="A35" s="2"/>
      <c r="B35" s="2"/>
      <c r="C35" s="2"/>
      <c r="D35" s="2"/>
      <c r="E35" s="17" t="s">
        <v>65</v>
      </c>
      <c r="F35" s="28"/>
      <c r="G35" s="44">
        <f t="shared" ref="G35:I35" si="19">2*2500</f>
        <v>5000</v>
      </c>
      <c r="H35" s="51">
        <f t="shared" si="19"/>
        <v>5000</v>
      </c>
      <c r="I35" s="52">
        <f t="shared" si="19"/>
        <v>5000</v>
      </c>
      <c r="J35" s="28">
        <f t="shared" si="11"/>
        <v>-5000</v>
      </c>
      <c r="K35" s="32">
        <f t="shared" si="12"/>
        <v>0</v>
      </c>
      <c r="L35" s="42" t="s">
        <v>66</v>
      </c>
      <c r="M35" s="10"/>
      <c r="N35" s="56"/>
      <c r="O35" s="57"/>
      <c r="P35" s="58"/>
      <c r="Q35" s="11"/>
    </row>
    <row r="36" spans="1:17" ht="15" customHeight="1" x14ac:dyDescent="0.25">
      <c r="A36" s="2"/>
      <c r="B36" s="2"/>
      <c r="C36" s="2"/>
      <c r="D36" s="2"/>
      <c r="E36" s="17" t="s">
        <v>67</v>
      </c>
      <c r="F36" s="28"/>
      <c r="G36" s="44">
        <f t="shared" ref="G36:I36" si="20">3*2500</f>
        <v>7500</v>
      </c>
      <c r="H36" s="51">
        <f t="shared" si="20"/>
        <v>7500</v>
      </c>
      <c r="I36" s="52">
        <f t="shared" si="20"/>
        <v>7500</v>
      </c>
      <c r="J36" s="28">
        <f t="shared" si="11"/>
        <v>-7500</v>
      </c>
      <c r="K36" s="32">
        <f t="shared" si="12"/>
        <v>0</v>
      </c>
      <c r="L36" s="42" t="s">
        <v>68</v>
      </c>
      <c r="M36" s="10"/>
      <c r="N36" s="56"/>
      <c r="O36" s="57"/>
      <c r="P36" s="58"/>
      <c r="Q36" s="11"/>
    </row>
    <row r="37" spans="1:17" ht="15" customHeight="1" x14ac:dyDescent="0.25">
      <c r="A37" s="2"/>
      <c r="B37" s="2"/>
      <c r="C37" s="2"/>
      <c r="D37" s="2"/>
      <c r="E37" s="59" t="s">
        <v>69</v>
      </c>
      <c r="F37" s="28"/>
      <c r="G37" s="44">
        <f t="shared" ref="G37:I37" si="21">4*1500</f>
        <v>6000</v>
      </c>
      <c r="H37" s="51">
        <f t="shared" si="21"/>
        <v>6000</v>
      </c>
      <c r="I37" s="52">
        <f t="shared" si="21"/>
        <v>6000</v>
      </c>
      <c r="J37" s="28">
        <f t="shared" si="11"/>
        <v>-6000</v>
      </c>
      <c r="K37" s="32">
        <f t="shared" si="12"/>
        <v>0</v>
      </c>
      <c r="L37" s="42" t="s">
        <v>70</v>
      </c>
      <c r="M37" s="10"/>
      <c r="N37" s="56"/>
      <c r="O37" s="57"/>
      <c r="P37" s="58"/>
      <c r="Q37" s="11"/>
    </row>
    <row r="38" spans="1:17" ht="15" customHeight="1" x14ac:dyDescent="0.25">
      <c r="A38" s="2"/>
      <c r="B38" s="2"/>
      <c r="C38" s="2"/>
      <c r="D38" s="2"/>
      <c r="E38" s="59" t="s">
        <v>71</v>
      </c>
      <c r="F38" s="28"/>
      <c r="G38" s="44">
        <f t="shared" ref="G38:I38" si="22">4*1000</f>
        <v>4000</v>
      </c>
      <c r="H38" s="51">
        <f t="shared" si="22"/>
        <v>4000</v>
      </c>
      <c r="I38" s="52">
        <f t="shared" si="22"/>
        <v>4000</v>
      </c>
      <c r="J38" s="28">
        <f t="shared" si="11"/>
        <v>-4000</v>
      </c>
      <c r="K38" s="32">
        <f t="shared" si="12"/>
        <v>0</v>
      </c>
      <c r="L38" s="42" t="s">
        <v>72</v>
      </c>
      <c r="M38" s="10"/>
      <c r="N38" s="56"/>
      <c r="O38" s="57"/>
      <c r="P38" s="58"/>
      <c r="Q38" s="11"/>
    </row>
    <row r="39" spans="1:17" ht="15" customHeight="1" x14ac:dyDescent="0.25">
      <c r="A39" s="2"/>
      <c r="B39" s="2"/>
      <c r="C39" s="2"/>
      <c r="D39" s="2"/>
      <c r="E39" s="59" t="s">
        <v>73</v>
      </c>
      <c r="F39" s="28"/>
      <c r="G39" s="44">
        <f t="shared" ref="G39:I39" si="23">4*500</f>
        <v>2000</v>
      </c>
      <c r="H39" s="51">
        <f t="shared" si="23"/>
        <v>2000</v>
      </c>
      <c r="I39" s="52">
        <f t="shared" si="23"/>
        <v>2000</v>
      </c>
      <c r="J39" s="28">
        <f t="shared" si="11"/>
        <v>-2000</v>
      </c>
      <c r="K39" s="32">
        <f t="shared" si="12"/>
        <v>0</v>
      </c>
      <c r="L39" s="42" t="s">
        <v>74</v>
      </c>
      <c r="M39" s="10"/>
      <c r="N39" s="56"/>
      <c r="O39" s="57"/>
      <c r="P39" s="58"/>
      <c r="Q39" s="11"/>
    </row>
    <row r="40" spans="1:17" ht="15" customHeight="1" x14ac:dyDescent="0.25">
      <c r="A40" s="2"/>
      <c r="B40" s="2"/>
      <c r="C40" s="2"/>
      <c r="D40" s="2"/>
      <c r="E40" s="17" t="s">
        <v>75</v>
      </c>
      <c r="F40" s="28"/>
      <c r="G40" s="44">
        <f t="shared" ref="G40:I40" si="24">8*1000</f>
        <v>8000</v>
      </c>
      <c r="H40" s="51">
        <f t="shared" si="24"/>
        <v>8000</v>
      </c>
      <c r="I40" s="52">
        <f t="shared" si="24"/>
        <v>8000</v>
      </c>
      <c r="J40" s="28">
        <f t="shared" si="11"/>
        <v>-8000</v>
      </c>
      <c r="K40" s="32">
        <f t="shared" si="12"/>
        <v>0</v>
      </c>
      <c r="L40" s="42" t="s">
        <v>76</v>
      </c>
      <c r="M40" s="10"/>
      <c r="N40" s="56"/>
      <c r="O40" s="57"/>
      <c r="P40" s="60"/>
      <c r="Q40" s="11"/>
    </row>
    <row r="41" spans="1:17" ht="15.75" customHeight="1" x14ac:dyDescent="0.25">
      <c r="A41" s="2"/>
      <c r="B41" s="2"/>
      <c r="C41" s="2"/>
      <c r="D41" s="2"/>
      <c r="E41" s="17" t="s">
        <v>77</v>
      </c>
      <c r="F41" s="28"/>
      <c r="G41" s="44">
        <f t="shared" ref="G41:I41" si="25">4*1000</f>
        <v>4000</v>
      </c>
      <c r="H41" s="51">
        <f t="shared" si="25"/>
        <v>4000</v>
      </c>
      <c r="I41" s="52">
        <f t="shared" si="25"/>
        <v>4000</v>
      </c>
      <c r="J41" s="28">
        <f t="shared" si="11"/>
        <v>-4000</v>
      </c>
      <c r="K41" s="32">
        <f t="shared" si="12"/>
        <v>0</v>
      </c>
      <c r="L41" s="42" t="s">
        <v>78</v>
      </c>
      <c r="M41" s="10"/>
      <c r="N41" s="49"/>
      <c r="O41" s="50"/>
      <c r="P41" s="11"/>
      <c r="Q41" s="11"/>
    </row>
    <row r="42" spans="1:17" ht="15" customHeight="1" x14ac:dyDescent="0.25">
      <c r="A42" s="2"/>
      <c r="B42" s="2"/>
      <c r="C42" s="2"/>
      <c r="D42" s="2"/>
      <c r="E42" s="17" t="s">
        <v>79</v>
      </c>
      <c r="F42" s="28"/>
      <c r="G42" s="29">
        <f t="shared" ref="G42:I42" si="26">3*750</f>
        <v>2250</v>
      </c>
      <c r="H42" s="30">
        <f t="shared" si="26"/>
        <v>2250</v>
      </c>
      <c r="I42" s="31">
        <f t="shared" si="26"/>
        <v>2250</v>
      </c>
      <c r="J42" s="28">
        <f t="shared" si="11"/>
        <v>-2250</v>
      </c>
      <c r="K42" s="32">
        <f t="shared" si="12"/>
        <v>0</v>
      </c>
      <c r="L42" s="42" t="s">
        <v>80</v>
      </c>
      <c r="M42" s="10"/>
      <c r="N42" s="49"/>
      <c r="O42" s="50"/>
      <c r="P42" s="11"/>
      <c r="Q42" s="11"/>
    </row>
    <row r="43" spans="1:17" ht="15" customHeight="1" x14ac:dyDescent="0.25">
      <c r="A43" s="2"/>
      <c r="B43" s="2"/>
      <c r="C43" s="2"/>
      <c r="D43" s="2"/>
      <c r="E43" s="17" t="s">
        <v>81</v>
      </c>
      <c r="F43" s="28"/>
      <c r="G43" s="29">
        <f t="shared" ref="G43:I43" si="27">5*1000</f>
        <v>5000</v>
      </c>
      <c r="H43" s="30">
        <f t="shared" si="27"/>
        <v>5000</v>
      </c>
      <c r="I43" s="31">
        <f t="shared" si="27"/>
        <v>5000</v>
      </c>
      <c r="J43" s="28">
        <f t="shared" si="11"/>
        <v>-5000</v>
      </c>
      <c r="K43" s="32">
        <f t="shared" si="12"/>
        <v>0</v>
      </c>
      <c r="L43" s="42" t="s">
        <v>82</v>
      </c>
      <c r="M43" s="10"/>
      <c r="N43" s="49"/>
      <c r="O43" s="50"/>
      <c r="P43" s="11"/>
      <c r="Q43" s="11"/>
    </row>
    <row r="44" spans="1:17" ht="15" customHeight="1" x14ac:dyDescent="0.25">
      <c r="A44" s="2"/>
      <c r="B44" s="2"/>
      <c r="C44" s="2"/>
      <c r="D44" s="2"/>
      <c r="E44" s="17" t="s">
        <v>83</v>
      </c>
      <c r="F44" s="28"/>
      <c r="G44" s="29">
        <f t="shared" ref="G44:I44" si="28">5*500</f>
        <v>2500</v>
      </c>
      <c r="H44" s="30">
        <f t="shared" si="28"/>
        <v>2500</v>
      </c>
      <c r="I44" s="31">
        <f t="shared" si="28"/>
        <v>2500</v>
      </c>
      <c r="J44" s="28">
        <f t="shared" si="11"/>
        <v>-2500</v>
      </c>
      <c r="K44" s="32">
        <f t="shared" si="12"/>
        <v>0</v>
      </c>
      <c r="L44" s="42" t="s">
        <v>84</v>
      </c>
      <c r="M44" s="10"/>
      <c r="N44" s="49"/>
      <c r="O44" s="50"/>
      <c r="P44" s="11"/>
      <c r="Q44" s="11"/>
    </row>
    <row r="45" spans="1:17" ht="15" customHeight="1" x14ac:dyDescent="0.25">
      <c r="A45" s="2"/>
      <c r="B45" s="2"/>
      <c r="C45" s="2"/>
      <c r="D45" s="2"/>
      <c r="E45" s="17" t="s">
        <v>85</v>
      </c>
      <c r="F45" s="28"/>
      <c r="G45" s="29">
        <f t="shared" ref="G45:I45" si="29">10*250</f>
        <v>2500</v>
      </c>
      <c r="H45" s="30">
        <f t="shared" si="29"/>
        <v>2500</v>
      </c>
      <c r="I45" s="31">
        <f t="shared" si="29"/>
        <v>2500</v>
      </c>
      <c r="J45" s="28">
        <f t="shared" si="11"/>
        <v>-2500</v>
      </c>
      <c r="K45" s="32">
        <f t="shared" si="12"/>
        <v>0</v>
      </c>
      <c r="L45" s="42" t="s">
        <v>86</v>
      </c>
      <c r="M45" s="10"/>
      <c r="N45" s="49"/>
      <c r="O45" s="50"/>
      <c r="P45" s="11"/>
      <c r="Q45" s="11"/>
    </row>
    <row r="46" spans="1:17" ht="15" customHeight="1" x14ac:dyDescent="0.25">
      <c r="A46" s="2"/>
      <c r="B46" s="2"/>
      <c r="C46" s="2"/>
      <c r="D46" s="2"/>
      <c r="E46" s="17" t="s">
        <v>87</v>
      </c>
      <c r="F46" s="28"/>
      <c r="G46" s="29">
        <f t="shared" ref="G46:I46" si="30">10*500</f>
        <v>5000</v>
      </c>
      <c r="H46" s="30">
        <f t="shared" si="30"/>
        <v>5000</v>
      </c>
      <c r="I46" s="31">
        <f t="shared" si="30"/>
        <v>5000</v>
      </c>
      <c r="J46" s="28">
        <f t="shared" si="11"/>
        <v>-5000</v>
      </c>
      <c r="K46" s="32">
        <f t="shared" si="12"/>
        <v>0</v>
      </c>
      <c r="L46" s="42" t="s">
        <v>88</v>
      </c>
      <c r="M46" s="10"/>
      <c r="N46" s="49"/>
      <c r="O46" s="50"/>
      <c r="P46" s="11"/>
      <c r="Q46" s="11"/>
    </row>
    <row r="47" spans="1:17" ht="15" customHeight="1" x14ac:dyDescent="0.25">
      <c r="A47" s="2"/>
      <c r="B47" s="2"/>
      <c r="C47" s="2"/>
      <c r="D47" s="2"/>
      <c r="E47" s="17" t="s">
        <v>89</v>
      </c>
      <c r="F47" s="28"/>
      <c r="G47" s="29">
        <f t="shared" ref="G47:I47" si="31">30*500</f>
        <v>15000</v>
      </c>
      <c r="H47" s="30">
        <f t="shared" si="31"/>
        <v>15000</v>
      </c>
      <c r="I47" s="31">
        <f t="shared" si="31"/>
        <v>15000</v>
      </c>
      <c r="J47" s="28">
        <f t="shared" si="11"/>
        <v>-15000</v>
      </c>
      <c r="K47" s="32">
        <f t="shared" si="12"/>
        <v>0</v>
      </c>
      <c r="L47" s="42" t="s">
        <v>90</v>
      </c>
      <c r="M47" s="10"/>
      <c r="N47" s="49"/>
      <c r="O47" s="50"/>
      <c r="P47" s="11"/>
      <c r="Q47" s="11"/>
    </row>
    <row r="48" spans="1:17" ht="15" customHeight="1" x14ac:dyDescent="0.25">
      <c r="A48" s="2"/>
      <c r="B48" s="2"/>
      <c r="C48" s="2"/>
      <c r="D48" s="2"/>
      <c r="E48" s="17" t="s">
        <v>91</v>
      </c>
      <c r="F48" s="28"/>
      <c r="G48" s="29">
        <f t="shared" ref="G48:I48" si="32">10*750</f>
        <v>7500</v>
      </c>
      <c r="H48" s="30">
        <f t="shared" si="32"/>
        <v>7500</v>
      </c>
      <c r="I48" s="31">
        <f t="shared" si="32"/>
        <v>7500</v>
      </c>
      <c r="J48" s="28">
        <f t="shared" si="11"/>
        <v>-7500</v>
      </c>
      <c r="K48" s="32">
        <f t="shared" si="12"/>
        <v>0</v>
      </c>
      <c r="L48" s="42" t="s">
        <v>92</v>
      </c>
      <c r="M48" s="10"/>
      <c r="N48" s="49"/>
      <c r="O48" s="50"/>
      <c r="P48" s="11"/>
      <c r="Q48" s="11"/>
    </row>
    <row r="49" spans="1:17" ht="15" customHeight="1" x14ac:dyDescent="0.25">
      <c r="A49" s="2"/>
      <c r="B49" s="2"/>
      <c r="C49" s="2"/>
      <c r="D49" s="2"/>
      <c r="E49" s="17" t="s">
        <v>93</v>
      </c>
      <c r="F49" s="18"/>
      <c r="G49" s="44">
        <v>10000</v>
      </c>
      <c r="H49" s="51">
        <v>10000</v>
      </c>
      <c r="I49" s="52">
        <v>10000</v>
      </c>
      <c r="J49" s="28">
        <f t="shared" si="11"/>
        <v>-10000</v>
      </c>
      <c r="K49" s="32">
        <f t="shared" si="12"/>
        <v>0</v>
      </c>
      <c r="L49" s="42"/>
      <c r="M49" s="61"/>
      <c r="N49" s="62"/>
      <c r="O49" s="63"/>
      <c r="P49" s="64" t="s">
        <v>94</v>
      </c>
      <c r="Q49" s="27"/>
    </row>
    <row r="50" spans="1:17" ht="15" customHeight="1" x14ac:dyDescent="0.25">
      <c r="A50" s="2"/>
      <c r="B50" s="2"/>
      <c r="C50" s="2"/>
      <c r="D50" s="17" t="s">
        <v>95</v>
      </c>
      <c r="E50" s="2"/>
      <c r="F50" s="18"/>
      <c r="G50" s="19">
        <f t="shared" ref="G50:I50" si="33">ROUND(SUM(G26:G49),5)</f>
        <v>174250</v>
      </c>
      <c r="H50" s="20">
        <f t="shared" si="33"/>
        <v>174250</v>
      </c>
      <c r="I50" s="21">
        <f t="shared" si="33"/>
        <v>174250</v>
      </c>
      <c r="J50" s="18">
        <f t="shared" si="11"/>
        <v>-174250</v>
      </c>
      <c r="K50" s="22">
        <f t="shared" si="12"/>
        <v>0</v>
      </c>
      <c r="L50" s="23"/>
      <c r="M50" s="61"/>
      <c r="N50" s="62"/>
      <c r="O50" s="63"/>
      <c r="P50" s="64"/>
      <c r="Q50" s="27"/>
    </row>
    <row r="51" spans="1:17" ht="15" customHeight="1" x14ac:dyDescent="0.25">
      <c r="A51" s="2"/>
      <c r="B51" s="2"/>
      <c r="C51" s="2"/>
      <c r="D51" s="17" t="s">
        <v>96</v>
      </c>
      <c r="E51" s="2"/>
      <c r="F51" s="18">
        <f>ROUND(SUM(F26:F42),5)</f>
        <v>0</v>
      </c>
      <c r="G51" s="19">
        <f t="shared" ref="G51:I51" si="34">G50*80%</f>
        <v>139400</v>
      </c>
      <c r="H51" s="20">
        <f t="shared" si="34"/>
        <v>139400</v>
      </c>
      <c r="I51" s="21">
        <f t="shared" si="34"/>
        <v>139400</v>
      </c>
      <c r="J51" s="18">
        <f t="shared" si="11"/>
        <v>-139400</v>
      </c>
      <c r="K51" s="22">
        <f t="shared" si="12"/>
        <v>0</v>
      </c>
      <c r="L51" s="23"/>
      <c r="M51" s="61"/>
      <c r="N51" s="62"/>
      <c r="O51" s="63"/>
      <c r="P51" s="64" t="s">
        <v>97</v>
      </c>
      <c r="Q51" s="27"/>
    </row>
    <row r="52" spans="1:17" ht="15" customHeight="1" x14ac:dyDescent="0.25">
      <c r="A52" s="2"/>
      <c r="B52" s="2"/>
      <c r="C52" s="2"/>
      <c r="D52" s="17"/>
      <c r="E52" s="2"/>
      <c r="F52" s="18"/>
      <c r="G52" s="19"/>
      <c r="H52" s="20"/>
      <c r="I52" s="21"/>
      <c r="J52" s="18"/>
      <c r="K52" s="22"/>
      <c r="L52" s="23"/>
      <c r="M52" s="61"/>
      <c r="N52" s="62"/>
      <c r="O52" s="63"/>
      <c r="P52" s="64"/>
      <c r="Q52" s="27"/>
    </row>
    <row r="53" spans="1:17" ht="30" customHeight="1" x14ac:dyDescent="0.25">
      <c r="A53" s="2"/>
      <c r="B53" s="2"/>
      <c r="C53" s="2"/>
      <c r="D53" s="2" t="s">
        <v>98</v>
      </c>
      <c r="E53" s="2"/>
      <c r="F53" s="28"/>
      <c r="G53" s="29"/>
      <c r="H53" s="30"/>
      <c r="I53" s="31"/>
      <c r="J53" s="28"/>
      <c r="K53" s="32"/>
      <c r="L53" s="8"/>
      <c r="M53" s="10"/>
      <c r="N53" s="49"/>
      <c r="O53" s="50"/>
      <c r="P53" s="11"/>
      <c r="Q53" s="11"/>
    </row>
    <row r="54" spans="1:17" ht="15" customHeight="1" x14ac:dyDescent="0.25">
      <c r="A54" s="2"/>
      <c r="B54" s="2"/>
      <c r="C54" s="2"/>
      <c r="D54" s="2"/>
      <c r="E54" s="2" t="s">
        <v>99</v>
      </c>
      <c r="F54" s="28"/>
      <c r="G54" s="44">
        <f t="shared" ref="G54:I54" si="35">$L54*M54</f>
        <v>9000</v>
      </c>
      <c r="H54" s="51">
        <f t="shared" si="35"/>
        <v>12000</v>
      </c>
      <c r="I54" s="52">
        <f t="shared" si="35"/>
        <v>15000</v>
      </c>
      <c r="J54" s="28">
        <f t="shared" ref="J54:J60" si="36">ROUND((F54-G54),5)</f>
        <v>-9000</v>
      </c>
      <c r="K54" s="32">
        <f t="shared" ref="K54:K60" si="37">ROUND(IF(G54=0, IF(F54=0, 0, 1), F54/G54),5)</f>
        <v>0</v>
      </c>
      <c r="L54" s="42">
        <v>30</v>
      </c>
      <c r="M54" s="38">
        <v>300</v>
      </c>
      <c r="N54" s="39">
        <v>400</v>
      </c>
      <c r="O54" s="40">
        <v>500</v>
      </c>
      <c r="P54" s="11"/>
      <c r="Q54" s="11"/>
    </row>
    <row r="55" spans="1:17" ht="15" customHeight="1" x14ac:dyDescent="0.25">
      <c r="A55" s="2"/>
      <c r="B55" s="2"/>
      <c r="C55" s="2"/>
      <c r="D55" s="2"/>
      <c r="E55" s="2" t="s">
        <v>100</v>
      </c>
      <c r="F55" s="28"/>
      <c r="G55" s="44">
        <v>1500</v>
      </c>
      <c r="H55" s="51">
        <f>G55*1.33</f>
        <v>1995</v>
      </c>
      <c r="I55" s="52">
        <f>H55*1.25</f>
        <v>2493.75</v>
      </c>
      <c r="J55" s="28">
        <f t="shared" si="36"/>
        <v>-1500</v>
      </c>
      <c r="K55" s="32">
        <f t="shared" si="37"/>
        <v>0</v>
      </c>
      <c r="L55" s="8"/>
      <c r="M55" s="10"/>
      <c r="N55" s="49"/>
      <c r="O55" s="50"/>
      <c r="P55" s="11"/>
      <c r="Q55" s="11"/>
    </row>
    <row r="56" spans="1:17" ht="15" customHeight="1" x14ac:dyDescent="0.25">
      <c r="A56" s="65"/>
      <c r="B56" s="65"/>
      <c r="C56" s="65"/>
      <c r="D56" s="65"/>
      <c r="E56" s="66" t="s">
        <v>101</v>
      </c>
      <c r="F56" s="67"/>
      <c r="G56" s="44">
        <f t="shared" ref="G56:I56" si="38">$L56*M56</f>
        <v>2500</v>
      </c>
      <c r="H56" s="51">
        <f t="shared" si="38"/>
        <v>3750</v>
      </c>
      <c r="I56" s="52">
        <f t="shared" si="38"/>
        <v>5000</v>
      </c>
      <c r="J56" s="67">
        <f t="shared" si="36"/>
        <v>-2500</v>
      </c>
      <c r="K56" s="68">
        <f t="shared" si="37"/>
        <v>0</v>
      </c>
      <c r="L56" s="37">
        <v>50</v>
      </c>
      <c r="M56" s="38">
        <v>50</v>
      </c>
      <c r="N56" s="69">
        <v>75</v>
      </c>
      <c r="O56" s="70">
        <v>100</v>
      </c>
      <c r="P56" s="55"/>
      <c r="Q56" s="55"/>
    </row>
    <row r="57" spans="1:17" ht="15" customHeight="1" x14ac:dyDescent="0.25">
      <c r="A57" s="2"/>
      <c r="B57" s="2"/>
      <c r="C57" s="2"/>
      <c r="D57" s="2"/>
      <c r="E57" s="17" t="s">
        <v>102</v>
      </c>
      <c r="F57" s="28"/>
      <c r="G57" s="44">
        <f t="shared" ref="G57:I57" si="39">$L57*M57</f>
        <v>2400</v>
      </c>
      <c r="H57" s="51">
        <f t="shared" si="39"/>
        <v>3000</v>
      </c>
      <c r="I57" s="52">
        <f t="shared" si="39"/>
        <v>3600</v>
      </c>
      <c r="J57" s="67">
        <f t="shared" si="36"/>
        <v>-2400</v>
      </c>
      <c r="K57" s="68">
        <f t="shared" si="37"/>
        <v>0</v>
      </c>
      <c r="L57" s="42">
        <v>30</v>
      </c>
      <c r="M57" s="38">
        <v>80</v>
      </c>
      <c r="N57" s="39">
        <v>100</v>
      </c>
      <c r="O57" s="40">
        <v>120</v>
      </c>
      <c r="P57" s="64" t="s">
        <v>103</v>
      </c>
      <c r="Q57" s="11"/>
    </row>
    <row r="58" spans="1:17" ht="15" customHeight="1" x14ac:dyDescent="0.25">
      <c r="A58" s="2"/>
      <c r="B58" s="2"/>
      <c r="C58" s="2"/>
      <c r="D58" s="2"/>
      <c r="E58" s="2" t="s">
        <v>104</v>
      </c>
      <c r="F58" s="28"/>
      <c r="G58" s="44">
        <v>400</v>
      </c>
      <c r="H58" s="51">
        <f t="shared" ref="H58:H59" si="40">G58*1.33</f>
        <v>532</v>
      </c>
      <c r="I58" s="52">
        <f t="shared" ref="I58:I59" si="41">H58*1.25</f>
        <v>665</v>
      </c>
      <c r="J58" s="28">
        <f t="shared" si="36"/>
        <v>-400</v>
      </c>
      <c r="K58" s="32">
        <f t="shared" si="37"/>
        <v>0</v>
      </c>
      <c r="L58" s="8"/>
      <c r="M58" s="10"/>
      <c r="N58" s="49"/>
      <c r="O58" s="50"/>
      <c r="P58" s="11"/>
      <c r="Q58" s="11"/>
    </row>
    <row r="59" spans="1:17" ht="15.75" customHeight="1" x14ac:dyDescent="0.25">
      <c r="A59" s="2"/>
      <c r="B59" s="2"/>
      <c r="C59" s="2"/>
      <c r="D59" s="2"/>
      <c r="E59" s="2" t="s">
        <v>105</v>
      </c>
      <c r="F59" s="36">
        <v>0</v>
      </c>
      <c r="G59" s="44">
        <v>0</v>
      </c>
      <c r="H59" s="51">
        <f t="shared" si="40"/>
        <v>0</v>
      </c>
      <c r="I59" s="52">
        <f t="shared" si="41"/>
        <v>0</v>
      </c>
      <c r="J59" s="28">
        <f t="shared" si="36"/>
        <v>0</v>
      </c>
      <c r="K59" s="32">
        <f t="shared" si="37"/>
        <v>0</v>
      </c>
      <c r="L59" s="8"/>
      <c r="M59" s="10"/>
      <c r="N59" s="49"/>
      <c r="O59" s="50"/>
      <c r="P59" s="11"/>
      <c r="Q59" s="11"/>
    </row>
    <row r="60" spans="1:17" ht="15" customHeight="1" x14ac:dyDescent="0.25">
      <c r="A60" s="2"/>
      <c r="B60" s="2"/>
      <c r="C60" s="2"/>
      <c r="D60" s="2" t="s">
        <v>106</v>
      </c>
      <c r="E60" s="2"/>
      <c r="F60" s="18">
        <f>SUM(F54:F59)</f>
        <v>0</v>
      </c>
      <c r="G60" s="19">
        <f>ROUND(SUM(G53:G59),5)</f>
        <v>15800</v>
      </c>
      <c r="H60" s="20">
        <f t="shared" ref="H60:I60" si="42">SUM(H54:H59)</f>
        <v>21277</v>
      </c>
      <c r="I60" s="21">
        <f t="shared" si="42"/>
        <v>26758.75</v>
      </c>
      <c r="J60" s="18">
        <f t="shared" si="36"/>
        <v>-15800</v>
      </c>
      <c r="K60" s="22">
        <f t="shared" si="37"/>
        <v>0</v>
      </c>
      <c r="L60" s="23"/>
      <c r="M60" s="61"/>
      <c r="N60" s="62"/>
      <c r="O60" s="63"/>
      <c r="P60" s="27"/>
      <c r="Q60" s="27"/>
    </row>
    <row r="61" spans="1:17" ht="30" customHeight="1" x14ac:dyDescent="0.25">
      <c r="A61" s="2"/>
      <c r="B61" s="2"/>
      <c r="C61" s="2"/>
      <c r="D61" s="2" t="s">
        <v>107</v>
      </c>
      <c r="E61" s="2"/>
      <c r="F61" s="28"/>
      <c r="G61" s="29"/>
      <c r="H61" s="30"/>
      <c r="I61" s="31"/>
      <c r="J61" s="28"/>
      <c r="K61" s="32"/>
      <c r="L61" s="8"/>
      <c r="M61" s="10"/>
      <c r="N61" s="49"/>
      <c r="O61" s="50"/>
      <c r="P61" s="11"/>
      <c r="Q61" s="11"/>
    </row>
    <row r="62" spans="1:17" ht="15" customHeight="1" x14ac:dyDescent="0.25">
      <c r="A62" s="2"/>
      <c r="B62" s="2"/>
      <c r="C62" s="2"/>
      <c r="D62" s="2"/>
      <c r="E62" s="2" t="s">
        <v>108</v>
      </c>
      <c r="F62" s="28"/>
      <c r="G62" s="44">
        <v>0</v>
      </c>
      <c r="H62" s="51">
        <v>0</v>
      </c>
      <c r="I62" s="52">
        <v>0</v>
      </c>
      <c r="J62" s="28">
        <f t="shared" ref="J62:J68" si="43">ROUND((F62-G62),5)</f>
        <v>0</v>
      </c>
      <c r="K62" s="32">
        <f t="shared" ref="K62:K68" si="44">ROUND(IF(G62=0, IF(F62=0, 0, 1), F62/G62),5)</f>
        <v>0</v>
      </c>
      <c r="L62" s="8"/>
      <c r="M62" s="10"/>
      <c r="N62" s="49"/>
      <c r="O62" s="50"/>
      <c r="P62" s="11"/>
      <c r="Q62" s="11"/>
    </row>
    <row r="63" spans="1:17" ht="15" customHeight="1" x14ac:dyDescent="0.25">
      <c r="A63" s="2"/>
      <c r="B63" s="2"/>
      <c r="C63" s="2"/>
      <c r="D63" s="2"/>
      <c r="E63" s="2" t="s">
        <v>109</v>
      </c>
      <c r="F63" s="28"/>
      <c r="G63" s="44">
        <v>0</v>
      </c>
      <c r="H63" s="51">
        <v>0</v>
      </c>
      <c r="I63" s="52">
        <v>0</v>
      </c>
      <c r="J63" s="28">
        <f t="shared" si="43"/>
        <v>0</v>
      </c>
      <c r="K63" s="32">
        <f t="shared" si="44"/>
        <v>0</v>
      </c>
      <c r="L63" s="8"/>
      <c r="M63" s="10"/>
      <c r="N63" s="49"/>
      <c r="O63" s="50"/>
      <c r="P63" s="11"/>
      <c r="Q63" s="11"/>
    </row>
    <row r="64" spans="1:17" ht="15" customHeight="1" x14ac:dyDescent="0.25">
      <c r="A64" s="2"/>
      <c r="B64" s="2"/>
      <c r="C64" s="2"/>
      <c r="D64" s="2"/>
      <c r="E64" s="2" t="s">
        <v>110</v>
      </c>
      <c r="F64" s="28"/>
      <c r="G64" s="44">
        <v>0</v>
      </c>
      <c r="H64" s="51">
        <v>0</v>
      </c>
      <c r="I64" s="52">
        <v>0</v>
      </c>
      <c r="J64" s="28">
        <f t="shared" si="43"/>
        <v>0</v>
      </c>
      <c r="K64" s="32">
        <f t="shared" si="44"/>
        <v>0</v>
      </c>
      <c r="L64" s="8"/>
      <c r="M64" s="10"/>
      <c r="N64" s="49"/>
      <c r="O64" s="50"/>
      <c r="P64" s="11"/>
      <c r="Q64" s="11"/>
    </row>
    <row r="65" spans="1:17" ht="15.75" customHeight="1" x14ac:dyDescent="0.25">
      <c r="A65" s="2"/>
      <c r="B65" s="2"/>
      <c r="C65" s="2"/>
      <c r="D65" s="2"/>
      <c r="E65" s="2" t="s">
        <v>111</v>
      </c>
      <c r="F65" s="28"/>
      <c r="G65" s="44">
        <v>0</v>
      </c>
      <c r="H65" s="51">
        <v>0</v>
      </c>
      <c r="I65" s="52">
        <v>0</v>
      </c>
      <c r="J65" s="28">
        <f t="shared" si="43"/>
        <v>0</v>
      </c>
      <c r="K65" s="32">
        <f t="shared" si="44"/>
        <v>0</v>
      </c>
      <c r="L65" s="8"/>
      <c r="M65" s="10"/>
      <c r="N65" s="49"/>
      <c r="O65" s="50"/>
      <c r="P65" s="11"/>
      <c r="Q65" s="11"/>
    </row>
    <row r="66" spans="1:17" ht="15.75" customHeight="1" x14ac:dyDescent="0.25">
      <c r="A66" s="2"/>
      <c r="B66" s="2"/>
      <c r="C66" s="2"/>
      <c r="D66" s="2" t="s">
        <v>112</v>
      </c>
      <c r="E66" s="2"/>
      <c r="F66" s="18">
        <f t="shared" ref="F66:I66" si="45">ROUND(SUM(F61:F65),5)</f>
        <v>0</v>
      </c>
      <c r="G66" s="19">
        <f t="shared" si="45"/>
        <v>0</v>
      </c>
      <c r="H66" s="20">
        <f t="shared" si="45"/>
        <v>0</v>
      </c>
      <c r="I66" s="21">
        <f t="shared" si="45"/>
        <v>0</v>
      </c>
      <c r="J66" s="18">
        <f t="shared" si="43"/>
        <v>0</v>
      </c>
      <c r="K66" s="22">
        <f t="shared" si="44"/>
        <v>0</v>
      </c>
      <c r="L66" s="23"/>
      <c r="M66" s="61"/>
      <c r="N66" s="62"/>
      <c r="O66" s="63"/>
      <c r="P66" s="27"/>
      <c r="Q66" s="27"/>
    </row>
    <row r="67" spans="1:17" ht="30" customHeight="1" x14ac:dyDescent="0.25">
      <c r="A67" s="2"/>
      <c r="B67" s="2"/>
      <c r="C67" s="2" t="s">
        <v>113</v>
      </c>
      <c r="D67" s="2"/>
      <c r="E67" s="2"/>
      <c r="F67" s="18">
        <f>ROUND(F7+F24+F50+F60+F66,5)</f>
        <v>0</v>
      </c>
      <c r="G67" s="19">
        <f t="shared" ref="G67:I67" si="46">G24+G51+G60+G66</f>
        <v>544300</v>
      </c>
      <c r="H67" s="20">
        <f t="shared" si="46"/>
        <v>681120.75</v>
      </c>
      <c r="I67" s="21">
        <f t="shared" si="46"/>
        <v>818175.9375</v>
      </c>
      <c r="J67" s="18">
        <f t="shared" si="43"/>
        <v>-544300</v>
      </c>
      <c r="K67" s="22">
        <f t="shared" si="44"/>
        <v>0</v>
      </c>
      <c r="L67" s="23"/>
      <c r="M67" s="61"/>
      <c r="N67" s="62"/>
      <c r="O67" s="63"/>
      <c r="P67" s="27"/>
      <c r="Q67" s="27"/>
    </row>
    <row r="68" spans="1:17" ht="30" customHeight="1" x14ac:dyDescent="0.25">
      <c r="A68" s="2"/>
      <c r="B68" s="2" t="s">
        <v>114</v>
      </c>
      <c r="C68" s="2"/>
      <c r="D68" s="2"/>
      <c r="E68" s="2"/>
      <c r="F68" s="18">
        <f t="shared" ref="F68:I68" si="47">F67</f>
        <v>0</v>
      </c>
      <c r="G68" s="19">
        <f t="shared" si="47"/>
        <v>544300</v>
      </c>
      <c r="H68" s="20">
        <f t="shared" si="47"/>
        <v>681120.75</v>
      </c>
      <c r="I68" s="21">
        <f t="shared" si="47"/>
        <v>818175.9375</v>
      </c>
      <c r="J68" s="18">
        <f t="shared" si="43"/>
        <v>-544300</v>
      </c>
      <c r="K68" s="22">
        <f t="shared" si="44"/>
        <v>0</v>
      </c>
      <c r="L68" s="23"/>
      <c r="M68" s="61"/>
      <c r="N68" s="62"/>
      <c r="O68" s="63"/>
      <c r="P68" s="27"/>
      <c r="Q68" s="27"/>
    </row>
    <row r="69" spans="1:17" ht="30" customHeight="1" x14ac:dyDescent="0.25">
      <c r="A69" s="17" t="s">
        <v>115</v>
      </c>
      <c r="B69" s="2"/>
      <c r="C69" s="17"/>
      <c r="D69" s="2"/>
      <c r="E69" s="2"/>
      <c r="F69" s="28"/>
      <c r="G69" s="29"/>
      <c r="H69" s="30"/>
      <c r="I69" s="31"/>
      <c r="J69" s="28"/>
      <c r="K69" s="32"/>
      <c r="L69" s="8"/>
      <c r="M69" s="10"/>
      <c r="N69" s="49"/>
      <c r="O69" s="50"/>
      <c r="P69" s="11"/>
      <c r="Q69" s="11"/>
    </row>
    <row r="70" spans="1:17" ht="15" customHeight="1" x14ac:dyDescent="0.25">
      <c r="A70" s="2"/>
      <c r="B70" s="2"/>
      <c r="C70" s="2"/>
      <c r="D70" s="2" t="s">
        <v>116</v>
      </c>
      <c r="E70" s="2"/>
      <c r="F70" s="28"/>
      <c r="G70" s="29"/>
      <c r="H70" s="30"/>
      <c r="I70" s="31"/>
      <c r="J70" s="28"/>
      <c r="K70" s="32"/>
      <c r="L70" s="8"/>
      <c r="M70" s="10"/>
      <c r="N70" s="49"/>
      <c r="O70" s="50"/>
      <c r="P70" s="11"/>
      <c r="Q70" s="11"/>
    </row>
    <row r="71" spans="1:17" ht="15" customHeight="1" x14ac:dyDescent="0.25">
      <c r="A71" s="2"/>
      <c r="B71" s="2"/>
      <c r="C71" s="2"/>
      <c r="D71" s="2"/>
      <c r="E71" s="2" t="s">
        <v>117</v>
      </c>
      <c r="F71" s="28"/>
      <c r="G71" s="44">
        <v>1000</v>
      </c>
      <c r="H71" s="51">
        <v>1000</v>
      </c>
      <c r="I71" s="52">
        <v>1000</v>
      </c>
      <c r="J71" s="28">
        <f t="shared" ref="J71:J77" si="48">ROUND((F71-G71),5)</f>
        <v>-1000</v>
      </c>
      <c r="K71" s="32">
        <f t="shared" ref="K71:K77" si="49">ROUND(IF(G71=0, IF(F71=0, 0, 1), F71/G71),5)</f>
        <v>0</v>
      </c>
      <c r="L71" s="8"/>
      <c r="M71" s="10"/>
      <c r="N71" s="49"/>
      <c r="O71" s="50"/>
      <c r="P71" s="11"/>
      <c r="Q71" s="11"/>
    </row>
    <row r="72" spans="1:17" ht="15" customHeight="1" x14ac:dyDescent="0.25">
      <c r="A72" s="2"/>
      <c r="B72" s="2"/>
      <c r="C72" s="2"/>
      <c r="D72" s="2"/>
      <c r="E72" s="2" t="s">
        <v>118</v>
      </c>
      <c r="F72" s="28"/>
      <c r="G72" s="44">
        <v>1000</v>
      </c>
      <c r="H72" s="51">
        <v>1000</v>
      </c>
      <c r="I72" s="52">
        <v>1000</v>
      </c>
      <c r="J72" s="28">
        <f t="shared" si="48"/>
        <v>-1000</v>
      </c>
      <c r="K72" s="32">
        <f t="shared" si="49"/>
        <v>0</v>
      </c>
      <c r="L72" s="8"/>
      <c r="M72" s="10"/>
      <c r="N72" s="49"/>
      <c r="O72" s="50"/>
      <c r="P72" s="11"/>
      <c r="Q72" s="11"/>
    </row>
    <row r="73" spans="1:17" ht="15" customHeight="1" x14ac:dyDescent="0.25">
      <c r="A73" s="2"/>
      <c r="B73" s="2"/>
      <c r="C73" s="2"/>
      <c r="D73" s="2"/>
      <c r="E73" s="2" t="s">
        <v>119</v>
      </c>
      <c r="F73" s="28"/>
      <c r="G73" s="44">
        <v>1000</v>
      </c>
      <c r="H73" s="51">
        <v>1000</v>
      </c>
      <c r="I73" s="52">
        <v>1000</v>
      </c>
      <c r="J73" s="28">
        <f t="shared" si="48"/>
        <v>-1000</v>
      </c>
      <c r="K73" s="32">
        <f t="shared" si="49"/>
        <v>0</v>
      </c>
      <c r="L73" s="8"/>
      <c r="M73" s="10"/>
      <c r="N73" s="49"/>
      <c r="O73" s="50"/>
      <c r="P73" s="11"/>
      <c r="Q73" s="11"/>
    </row>
    <row r="74" spans="1:17" ht="15" customHeight="1" x14ac:dyDescent="0.25">
      <c r="A74" s="2"/>
      <c r="B74" s="2"/>
      <c r="C74" s="2"/>
      <c r="D74" s="2"/>
      <c r="E74" s="2" t="s">
        <v>120</v>
      </c>
      <c r="F74" s="28"/>
      <c r="G74" s="44">
        <v>1000</v>
      </c>
      <c r="H74" s="51">
        <v>1000</v>
      </c>
      <c r="I74" s="52">
        <v>1000</v>
      </c>
      <c r="J74" s="28">
        <f t="shared" si="48"/>
        <v>-1000</v>
      </c>
      <c r="K74" s="32">
        <f t="shared" si="49"/>
        <v>0</v>
      </c>
      <c r="L74" s="8"/>
      <c r="M74" s="10"/>
      <c r="N74" s="49"/>
      <c r="O74" s="50"/>
      <c r="P74" s="11"/>
      <c r="Q74" s="11"/>
    </row>
    <row r="75" spans="1:17" ht="15" customHeight="1" x14ac:dyDescent="0.25">
      <c r="A75" s="2"/>
      <c r="B75" s="2"/>
      <c r="C75" s="2"/>
      <c r="D75" s="2"/>
      <c r="E75" s="2" t="s">
        <v>121</v>
      </c>
      <c r="F75" s="28"/>
      <c r="G75" s="44">
        <v>500</v>
      </c>
      <c r="H75" s="51">
        <v>500</v>
      </c>
      <c r="I75" s="52">
        <v>500</v>
      </c>
      <c r="J75" s="28">
        <f t="shared" si="48"/>
        <v>-500</v>
      </c>
      <c r="K75" s="32">
        <f t="shared" si="49"/>
        <v>0</v>
      </c>
      <c r="L75" s="8"/>
      <c r="M75" s="10"/>
      <c r="N75" s="49"/>
      <c r="O75" s="50"/>
      <c r="P75" s="11"/>
      <c r="Q75" s="11"/>
    </row>
    <row r="76" spans="1:17" ht="15.75" customHeight="1" x14ac:dyDescent="0.25">
      <c r="A76" s="2"/>
      <c r="B76" s="2"/>
      <c r="C76" s="2"/>
      <c r="D76" s="2"/>
      <c r="E76" s="2" t="s">
        <v>122</v>
      </c>
      <c r="F76" s="28"/>
      <c r="G76" s="44">
        <v>500</v>
      </c>
      <c r="H76" s="51">
        <v>500</v>
      </c>
      <c r="I76" s="52">
        <v>500</v>
      </c>
      <c r="J76" s="28">
        <f t="shared" si="48"/>
        <v>-500</v>
      </c>
      <c r="K76" s="32">
        <f t="shared" si="49"/>
        <v>0</v>
      </c>
      <c r="L76" s="8"/>
      <c r="M76" s="10"/>
      <c r="N76" s="49"/>
      <c r="O76" s="50"/>
      <c r="P76" s="11"/>
      <c r="Q76" s="11"/>
    </row>
    <row r="77" spans="1:17" ht="15" customHeight="1" x14ac:dyDescent="0.25">
      <c r="A77" s="2"/>
      <c r="B77" s="65"/>
      <c r="C77" s="65"/>
      <c r="D77" s="65" t="s">
        <v>123</v>
      </c>
      <c r="E77" s="65"/>
      <c r="F77" s="71">
        <f t="shared" ref="F77:I77" si="50">ROUND(SUM(F70:F76),5)</f>
        <v>0</v>
      </c>
      <c r="G77" s="19">
        <f t="shared" si="50"/>
        <v>5000</v>
      </c>
      <c r="H77" s="20">
        <f t="shared" si="50"/>
        <v>5000</v>
      </c>
      <c r="I77" s="21">
        <f t="shared" si="50"/>
        <v>5000</v>
      </c>
      <c r="J77" s="71">
        <f t="shared" si="48"/>
        <v>-5000</v>
      </c>
      <c r="K77" s="72">
        <f t="shared" si="49"/>
        <v>0</v>
      </c>
      <c r="L77" s="73"/>
      <c r="M77" s="74"/>
      <c r="N77" s="75"/>
      <c r="O77" s="76"/>
      <c r="P77" s="27"/>
      <c r="Q77" s="27"/>
    </row>
    <row r="78" spans="1:17" ht="30" customHeight="1" x14ac:dyDescent="0.25">
      <c r="A78" s="2"/>
      <c r="B78" s="65"/>
      <c r="C78" s="65"/>
      <c r="D78" s="65" t="s">
        <v>124</v>
      </c>
      <c r="E78" s="65"/>
      <c r="F78" s="67"/>
      <c r="G78" s="29"/>
      <c r="H78" s="30"/>
      <c r="I78" s="31"/>
      <c r="J78" s="67"/>
      <c r="K78" s="68"/>
      <c r="L78" s="77"/>
      <c r="M78" s="53"/>
      <c r="N78" s="78"/>
      <c r="O78" s="79"/>
      <c r="P78" s="11"/>
      <c r="Q78" s="11"/>
    </row>
    <row r="79" spans="1:17" ht="15" customHeight="1" x14ac:dyDescent="0.25">
      <c r="A79" s="2"/>
      <c r="B79" s="65"/>
      <c r="C79" s="65"/>
      <c r="D79" s="65"/>
      <c r="E79" s="65" t="s">
        <v>125</v>
      </c>
      <c r="F79" s="67"/>
      <c r="G79" s="44">
        <v>1500</v>
      </c>
      <c r="H79" s="51">
        <v>1500</v>
      </c>
      <c r="I79" s="52">
        <v>1500</v>
      </c>
      <c r="J79" s="67">
        <f t="shared" ref="J79:J85" si="51">ROUND((F79-G79),5)</f>
        <v>-1500</v>
      </c>
      <c r="K79" s="68">
        <f t="shared" ref="K79:K85" si="52">ROUND(IF(G79=0, IF(F79=0, 0, 1), F79/G79),5)</f>
        <v>0</v>
      </c>
      <c r="L79" s="37" t="s">
        <v>126</v>
      </c>
      <c r="M79" s="53"/>
      <c r="N79" s="78"/>
      <c r="O79" s="79"/>
      <c r="P79" s="11"/>
      <c r="Q79" s="11"/>
    </row>
    <row r="80" spans="1:17" ht="15" customHeight="1" x14ac:dyDescent="0.25">
      <c r="A80" s="2"/>
      <c r="B80" s="65"/>
      <c r="C80" s="65"/>
      <c r="D80" s="65"/>
      <c r="E80" s="65" t="s">
        <v>127</v>
      </c>
      <c r="F80" s="67"/>
      <c r="G80" s="44">
        <v>0</v>
      </c>
      <c r="H80" s="51">
        <v>0</v>
      </c>
      <c r="I80" s="52">
        <v>0</v>
      </c>
      <c r="J80" s="67">
        <f t="shared" si="51"/>
        <v>0</v>
      </c>
      <c r="K80" s="68">
        <f t="shared" si="52"/>
        <v>0</v>
      </c>
      <c r="L80" s="77" t="s">
        <v>128</v>
      </c>
      <c r="M80" s="53"/>
      <c r="N80" s="78"/>
      <c r="O80" s="79"/>
      <c r="P80" s="11"/>
      <c r="Q80" s="11"/>
    </row>
    <row r="81" spans="1:17" ht="15" customHeight="1" x14ac:dyDescent="0.25">
      <c r="A81" s="2"/>
      <c r="B81" s="65"/>
      <c r="C81" s="65"/>
      <c r="D81" s="65"/>
      <c r="E81" s="65" t="s">
        <v>129</v>
      </c>
      <c r="F81" s="67"/>
      <c r="G81" s="44">
        <v>3500</v>
      </c>
      <c r="H81" s="51">
        <f t="shared" ref="H81:H82" si="53">G81*1.33</f>
        <v>4655</v>
      </c>
      <c r="I81" s="52">
        <f t="shared" ref="I81:I82" si="54">H81*1.25</f>
        <v>5818.75</v>
      </c>
      <c r="J81" s="67">
        <f t="shared" si="51"/>
        <v>-3500</v>
      </c>
      <c r="K81" s="68">
        <f t="shared" si="52"/>
        <v>0</v>
      </c>
      <c r="L81" s="77" t="s">
        <v>130</v>
      </c>
      <c r="M81" s="53"/>
      <c r="N81" s="78"/>
      <c r="O81" s="79"/>
      <c r="P81" s="11"/>
      <c r="Q81" s="11"/>
    </row>
    <row r="82" spans="1:17" ht="15" customHeight="1" x14ac:dyDescent="0.25">
      <c r="A82" s="2"/>
      <c r="B82" s="65"/>
      <c r="C82" s="65"/>
      <c r="D82" s="65"/>
      <c r="E82" s="65" t="s">
        <v>131</v>
      </c>
      <c r="F82" s="67"/>
      <c r="G82" s="44">
        <v>2000</v>
      </c>
      <c r="H82" s="51">
        <f t="shared" si="53"/>
        <v>2660</v>
      </c>
      <c r="I82" s="52">
        <f t="shared" si="54"/>
        <v>3325</v>
      </c>
      <c r="J82" s="67">
        <f t="shared" si="51"/>
        <v>-2000</v>
      </c>
      <c r="K82" s="68">
        <f t="shared" si="52"/>
        <v>0</v>
      </c>
      <c r="L82" s="37" t="s">
        <v>132</v>
      </c>
      <c r="M82" s="53"/>
      <c r="N82" s="78"/>
      <c r="O82" s="79"/>
      <c r="P82" s="11"/>
      <c r="Q82" s="11"/>
    </row>
    <row r="83" spans="1:17" ht="15.75" customHeight="1" x14ac:dyDescent="0.25">
      <c r="A83" s="2"/>
      <c r="B83" s="65"/>
      <c r="C83" s="65"/>
      <c r="D83" s="65"/>
      <c r="E83" s="66" t="s">
        <v>133</v>
      </c>
      <c r="F83" s="67"/>
      <c r="G83" s="44">
        <f>L83*M83</f>
        <v>800</v>
      </c>
      <c r="H83" s="51">
        <f>L83*N83</f>
        <v>800</v>
      </c>
      <c r="I83" s="52">
        <f>L83*O83</f>
        <v>800</v>
      </c>
      <c r="J83" s="67">
        <f t="shared" si="51"/>
        <v>-800</v>
      </c>
      <c r="K83" s="68">
        <f t="shared" si="52"/>
        <v>0</v>
      </c>
      <c r="L83" s="37">
        <v>20</v>
      </c>
      <c r="M83" s="38">
        <v>40</v>
      </c>
      <c r="N83" s="80">
        <v>40</v>
      </c>
      <c r="O83" s="81">
        <v>40</v>
      </c>
      <c r="P83" s="64" t="s">
        <v>134</v>
      </c>
      <c r="Q83" s="11"/>
    </row>
    <row r="84" spans="1:17" ht="15.75" customHeight="1" x14ac:dyDescent="0.25">
      <c r="A84" s="2"/>
      <c r="B84" s="65"/>
      <c r="C84" s="65"/>
      <c r="D84" s="65"/>
      <c r="E84" s="65" t="s">
        <v>135</v>
      </c>
      <c r="F84" s="67"/>
      <c r="G84" s="44">
        <v>1000</v>
      </c>
      <c r="H84" s="51">
        <v>1000</v>
      </c>
      <c r="I84" s="52">
        <v>1000</v>
      </c>
      <c r="J84" s="67">
        <f t="shared" si="51"/>
        <v>-1000</v>
      </c>
      <c r="K84" s="68">
        <f t="shared" si="52"/>
        <v>0</v>
      </c>
      <c r="L84" s="77"/>
      <c r="M84" s="53"/>
      <c r="N84" s="78"/>
      <c r="O84" s="79"/>
      <c r="P84" s="11"/>
      <c r="Q84" s="11"/>
    </row>
    <row r="85" spans="1:17" ht="15" customHeight="1" x14ac:dyDescent="0.25">
      <c r="A85" s="2"/>
      <c r="B85" s="65"/>
      <c r="C85" s="65"/>
      <c r="D85" s="65" t="s">
        <v>136</v>
      </c>
      <c r="E85" s="65"/>
      <c r="F85" s="71">
        <f t="shared" ref="F85:I85" si="55">ROUND(SUM(F78:F84),5)</f>
        <v>0</v>
      </c>
      <c r="G85" s="19">
        <f t="shared" si="55"/>
        <v>8800</v>
      </c>
      <c r="H85" s="20">
        <f t="shared" si="55"/>
        <v>10615</v>
      </c>
      <c r="I85" s="21">
        <f t="shared" si="55"/>
        <v>12443.75</v>
      </c>
      <c r="J85" s="71">
        <f t="shared" si="51"/>
        <v>-8800</v>
      </c>
      <c r="K85" s="72">
        <f t="shared" si="52"/>
        <v>0</v>
      </c>
      <c r="L85" s="73"/>
      <c r="M85" s="74"/>
      <c r="N85" s="75"/>
      <c r="O85" s="76"/>
      <c r="P85" s="27"/>
      <c r="Q85" s="27"/>
    </row>
    <row r="86" spans="1:17" ht="30" customHeight="1" x14ac:dyDescent="0.25">
      <c r="A86" s="2"/>
      <c r="B86" s="65"/>
      <c r="C86" s="65"/>
      <c r="D86" s="65" t="s">
        <v>137</v>
      </c>
      <c r="E86" s="65"/>
      <c r="F86" s="67"/>
      <c r="G86" s="29"/>
      <c r="H86" s="30"/>
      <c r="I86" s="31"/>
      <c r="J86" s="67"/>
      <c r="K86" s="68"/>
      <c r="L86" s="77"/>
      <c r="M86" s="53"/>
      <c r="N86" s="78"/>
      <c r="O86" s="79"/>
      <c r="P86" s="11"/>
      <c r="Q86" s="11"/>
    </row>
    <row r="87" spans="1:17" ht="15" customHeight="1" x14ac:dyDescent="0.25">
      <c r="A87" s="2"/>
      <c r="B87" s="65"/>
      <c r="C87" s="65"/>
      <c r="D87" s="65"/>
      <c r="E87" s="66" t="s">
        <v>138</v>
      </c>
      <c r="F87" s="67"/>
      <c r="G87" s="44">
        <v>45000</v>
      </c>
      <c r="H87" s="51">
        <v>45000</v>
      </c>
      <c r="I87" s="52">
        <v>45000</v>
      </c>
      <c r="J87" s="67">
        <f t="shared" ref="J87:J98" si="56">ROUND((F87-G87),5)</f>
        <v>-45000</v>
      </c>
      <c r="K87" s="68">
        <f t="shared" ref="K87:K98" si="57">ROUND(IF(G87=0, IF(F87=0, 0, 1), F87/G87),5)</f>
        <v>0</v>
      </c>
      <c r="L87" s="37" t="s">
        <v>139</v>
      </c>
      <c r="M87" s="53"/>
      <c r="N87" s="78"/>
      <c r="O87" s="79"/>
      <c r="P87" s="64" t="s">
        <v>140</v>
      </c>
      <c r="Q87" s="11"/>
    </row>
    <row r="88" spans="1:17" ht="15" customHeight="1" x14ac:dyDescent="0.25">
      <c r="A88" s="2"/>
      <c r="B88" s="65"/>
      <c r="C88" s="65"/>
      <c r="D88" s="65"/>
      <c r="E88" s="2" t="s">
        <v>141</v>
      </c>
      <c r="F88" s="28"/>
      <c r="G88" s="44">
        <v>15000</v>
      </c>
      <c r="H88" s="51">
        <v>15000</v>
      </c>
      <c r="I88" s="52">
        <v>15000</v>
      </c>
      <c r="J88" s="28">
        <f t="shared" si="56"/>
        <v>-15000</v>
      </c>
      <c r="K88" s="32">
        <f t="shared" si="57"/>
        <v>0</v>
      </c>
      <c r="L88" s="37" t="s">
        <v>142</v>
      </c>
      <c r="M88" s="10"/>
      <c r="N88" s="78"/>
      <c r="O88" s="79"/>
      <c r="P88" s="64" t="s">
        <v>143</v>
      </c>
      <c r="Q88" s="11"/>
    </row>
    <row r="89" spans="1:17" ht="15" customHeight="1" x14ac:dyDescent="0.25">
      <c r="A89" s="2"/>
      <c r="B89" s="65"/>
      <c r="C89" s="65"/>
      <c r="D89" s="65"/>
      <c r="E89" s="65" t="s">
        <v>144</v>
      </c>
      <c r="F89" s="67"/>
      <c r="G89" s="44">
        <v>7500</v>
      </c>
      <c r="H89" s="51">
        <v>7500</v>
      </c>
      <c r="I89" s="52">
        <v>7500</v>
      </c>
      <c r="J89" s="67">
        <f t="shared" si="56"/>
        <v>-7500</v>
      </c>
      <c r="K89" s="68">
        <f t="shared" si="57"/>
        <v>0</v>
      </c>
      <c r="L89" s="77"/>
      <c r="M89" s="53"/>
      <c r="N89" s="78"/>
      <c r="O89" s="79"/>
      <c r="P89" s="11"/>
      <c r="Q89" s="11"/>
    </row>
    <row r="90" spans="1:17" ht="15" customHeight="1" x14ac:dyDescent="0.25">
      <c r="A90" s="2"/>
      <c r="B90" s="2"/>
      <c r="C90" s="2"/>
      <c r="D90" s="2"/>
      <c r="E90" s="2" t="s">
        <v>145</v>
      </c>
      <c r="F90" s="28"/>
      <c r="G90" s="44">
        <v>500</v>
      </c>
      <c r="H90" s="51">
        <v>500</v>
      </c>
      <c r="I90" s="52">
        <v>500</v>
      </c>
      <c r="J90" s="28">
        <f t="shared" si="56"/>
        <v>-500</v>
      </c>
      <c r="K90" s="32">
        <f t="shared" si="57"/>
        <v>0</v>
      </c>
      <c r="L90" s="8"/>
      <c r="M90" s="10"/>
      <c r="N90" s="49"/>
      <c r="O90" s="50"/>
      <c r="P90" s="11"/>
      <c r="Q90" s="11"/>
    </row>
    <row r="91" spans="1:17" ht="15" customHeight="1" x14ac:dyDescent="0.25">
      <c r="A91" s="2"/>
      <c r="B91" s="2"/>
      <c r="C91" s="2"/>
      <c r="D91" s="2"/>
      <c r="E91" s="17" t="s">
        <v>146</v>
      </c>
      <c r="F91" s="28"/>
      <c r="G91" s="44">
        <v>750</v>
      </c>
      <c r="H91" s="51">
        <v>750</v>
      </c>
      <c r="I91" s="52">
        <v>750</v>
      </c>
      <c r="J91" s="28">
        <f t="shared" si="56"/>
        <v>-750</v>
      </c>
      <c r="K91" s="32">
        <f t="shared" si="57"/>
        <v>0</v>
      </c>
      <c r="L91" s="8"/>
      <c r="M91" s="10"/>
      <c r="N91" s="49"/>
      <c r="O91" s="50"/>
      <c r="P91" s="11"/>
      <c r="Q91" s="11"/>
    </row>
    <row r="92" spans="1:17" ht="15" customHeight="1" x14ac:dyDescent="0.25">
      <c r="A92" s="2"/>
      <c r="B92" s="2"/>
      <c r="C92" s="2"/>
      <c r="D92" s="2"/>
      <c r="E92" s="17" t="s">
        <v>147</v>
      </c>
      <c r="F92" s="28"/>
      <c r="G92" s="44">
        <v>5000</v>
      </c>
      <c r="H92" s="51">
        <v>5000</v>
      </c>
      <c r="I92" s="52">
        <v>5000</v>
      </c>
      <c r="J92" s="28">
        <f t="shared" si="56"/>
        <v>-5000</v>
      </c>
      <c r="K92" s="32">
        <f t="shared" si="57"/>
        <v>0</v>
      </c>
      <c r="L92" s="8"/>
      <c r="M92" s="10"/>
      <c r="N92" s="49"/>
      <c r="O92" s="50"/>
      <c r="P92" s="11"/>
      <c r="Q92" s="11"/>
    </row>
    <row r="93" spans="1:17" ht="15" customHeight="1" x14ac:dyDescent="0.25">
      <c r="A93" s="2"/>
      <c r="B93" s="2"/>
      <c r="C93" s="2"/>
      <c r="D93" s="2"/>
      <c r="E93" s="17" t="s">
        <v>148</v>
      </c>
      <c r="F93" s="28"/>
      <c r="G93" s="44">
        <v>2000</v>
      </c>
      <c r="H93" s="51">
        <v>2000</v>
      </c>
      <c r="I93" s="52">
        <v>2000</v>
      </c>
      <c r="J93" s="28">
        <f t="shared" si="56"/>
        <v>-2000</v>
      </c>
      <c r="K93" s="32">
        <f t="shared" si="57"/>
        <v>0</v>
      </c>
      <c r="L93" s="8"/>
      <c r="M93" s="10"/>
      <c r="N93" s="49"/>
      <c r="O93" s="50"/>
      <c r="P93" s="11"/>
      <c r="Q93" s="11"/>
    </row>
    <row r="94" spans="1:17" ht="15" customHeight="1" x14ac:dyDescent="0.25">
      <c r="A94" s="2"/>
      <c r="B94" s="2"/>
      <c r="C94" s="2"/>
      <c r="D94" s="2"/>
      <c r="E94" s="2" t="s">
        <v>149</v>
      </c>
      <c r="F94" s="28"/>
      <c r="G94" s="44">
        <f>H94*0.75</f>
        <v>11250</v>
      </c>
      <c r="H94" s="51">
        <v>15000</v>
      </c>
      <c r="I94" s="52">
        <f>H94*1.25</f>
        <v>18750</v>
      </c>
      <c r="J94" s="28">
        <f t="shared" si="56"/>
        <v>-11250</v>
      </c>
      <c r="K94" s="32">
        <f t="shared" si="57"/>
        <v>0</v>
      </c>
      <c r="L94" s="8"/>
      <c r="M94" s="10"/>
      <c r="N94" s="49"/>
      <c r="O94" s="50"/>
      <c r="P94" s="64" t="s">
        <v>150</v>
      </c>
      <c r="Q94" s="11"/>
    </row>
    <row r="95" spans="1:17" ht="15" customHeight="1" x14ac:dyDescent="0.25">
      <c r="A95" s="2"/>
      <c r="B95" s="2"/>
      <c r="C95" s="2"/>
      <c r="D95" s="2"/>
      <c r="E95" s="2" t="s">
        <v>151</v>
      </c>
      <c r="F95" s="28"/>
      <c r="G95" s="44">
        <v>1500</v>
      </c>
      <c r="H95" s="51">
        <v>2000</v>
      </c>
      <c r="I95" s="52">
        <v>2500</v>
      </c>
      <c r="J95" s="28">
        <f t="shared" si="56"/>
        <v>-1500</v>
      </c>
      <c r="K95" s="32">
        <f t="shared" si="57"/>
        <v>0</v>
      </c>
      <c r="L95" s="8"/>
      <c r="M95" s="10"/>
      <c r="N95" s="49"/>
      <c r="O95" s="50"/>
      <c r="P95" s="11"/>
      <c r="Q95" s="11"/>
    </row>
    <row r="96" spans="1:17" ht="15" customHeight="1" x14ac:dyDescent="0.25">
      <c r="A96" s="2"/>
      <c r="B96" s="2"/>
      <c r="C96" s="2"/>
      <c r="D96" s="2"/>
      <c r="E96" s="2" t="s">
        <v>152</v>
      </c>
      <c r="F96" s="28"/>
      <c r="G96" s="44">
        <v>3000</v>
      </c>
      <c r="H96" s="51">
        <v>3000</v>
      </c>
      <c r="I96" s="52">
        <v>3000</v>
      </c>
      <c r="J96" s="28">
        <f t="shared" si="56"/>
        <v>-3000</v>
      </c>
      <c r="K96" s="32">
        <f t="shared" si="57"/>
        <v>0</v>
      </c>
      <c r="L96" s="8"/>
      <c r="M96" s="10"/>
      <c r="N96" s="49"/>
      <c r="O96" s="50"/>
      <c r="P96" s="11"/>
      <c r="Q96" s="11"/>
    </row>
    <row r="97" spans="1:17" ht="15.75" customHeight="1" x14ac:dyDescent="0.25">
      <c r="A97" s="2"/>
      <c r="B97" s="2"/>
      <c r="C97" s="2"/>
      <c r="D97" s="2"/>
      <c r="E97" s="2" t="s">
        <v>153</v>
      </c>
      <c r="F97" s="28"/>
      <c r="G97" s="44">
        <v>1000</v>
      </c>
      <c r="H97" s="51">
        <v>1000</v>
      </c>
      <c r="I97" s="52">
        <v>1000</v>
      </c>
      <c r="J97" s="28">
        <f t="shared" si="56"/>
        <v>-1000</v>
      </c>
      <c r="K97" s="32">
        <f t="shared" si="57"/>
        <v>0</v>
      </c>
      <c r="L97" s="8"/>
      <c r="M97" s="10"/>
      <c r="N97" s="49"/>
      <c r="O97" s="50"/>
      <c r="P97" s="11"/>
      <c r="Q97" s="11"/>
    </row>
    <row r="98" spans="1:17" ht="15" customHeight="1" x14ac:dyDescent="0.25">
      <c r="A98" s="65"/>
      <c r="B98" s="65"/>
      <c r="C98" s="65"/>
      <c r="D98" s="65" t="s">
        <v>154</v>
      </c>
      <c r="E98" s="65"/>
      <c r="F98" s="71">
        <f t="shared" ref="F98:I98" si="58">ROUND(SUM(F86:F97),5)</f>
        <v>0</v>
      </c>
      <c r="G98" s="19">
        <f t="shared" si="58"/>
        <v>92500</v>
      </c>
      <c r="H98" s="20">
        <f t="shared" si="58"/>
        <v>96750</v>
      </c>
      <c r="I98" s="21">
        <f t="shared" si="58"/>
        <v>101000</v>
      </c>
      <c r="J98" s="71">
        <f t="shared" si="56"/>
        <v>-92500</v>
      </c>
      <c r="K98" s="72">
        <f t="shared" si="57"/>
        <v>0</v>
      </c>
      <c r="L98" s="73"/>
      <c r="M98" s="61"/>
      <c r="N98" s="62"/>
      <c r="O98" s="63"/>
      <c r="P98" s="27"/>
      <c r="Q98" s="27"/>
    </row>
    <row r="99" spans="1:17" ht="30" customHeight="1" x14ac:dyDescent="0.25">
      <c r="A99" s="65"/>
      <c r="B99" s="65"/>
      <c r="C99" s="65"/>
      <c r="D99" s="65" t="s">
        <v>155</v>
      </c>
      <c r="E99" s="65"/>
      <c r="F99" s="67"/>
      <c r="G99" s="29"/>
      <c r="H99" s="30"/>
      <c r="I99" s="31"/>
      <c r="J99" s="67"/>
      <c r="K99" s="68"/>
      <c r="L99" s="77"/>
      <c r="M99" s="10"/>
      <c r="N99" s="49"/>
      <c r="O99" s="50"/>
      <c r="P99" s="11"/>
      <c r="Q99" s="11"/>
    </row>
    <row r="100" spans="1:17" ht="15" customHeight="1" x14ac:dyDescent="0.25">
      <c r="A100" s="65"/>
      <c r="B100" s="65"/>
      <c r="C100" s="65"/>
      <c r="D100" s="65"/>
      <c r="E100" s="65" t="s">
        <v>156</v>
      </c>
      <c r="F100" s="67"/>
      <c r="G100" s="44">
        <v>0</v>
      </c>
      <c r="H100" s="51">
        <v>0</v>
      </c>
      <c r="I100" s="52">
        <v>0</v>
      </c>
      <c r="J100" s="67">
        <f t="shared" ref="J100:J103" si="59">ROUND((F100-G100),5)</f>
        <v>0</v>
      </c>
      <c r="K100" s="68">
        <f t="shared" ref="K100:K103" si="60">ROUND(IF(G100=0, IF(F100=0, 0, 1), F100/G100),5)</f>
        <v>0</v>
      </c>
      <c r="L100" s="37"/>
      <c r="M100" s="10"/>
      <c r="N100" s="49"/>
      <c r="O100" s="50"/>
      <c r="P100" s="11"/>
      <c r="Q100" s="11"/>
    </row>
    <row r="101" spans="1:17" ht="15" customHeight="1" x14ac:dyDescent="0.25">
      <c r="A101" s="65"/>
      <c r="B101" s="65"/>
      <c r="C101" s="65"/>
      <c r="D101" s="65"/>
      <c r="E101" s="65" t="s">
        <v>157</v>
      </c>
      <c r="F101" s="67"/>
      <c r="G101" s="44">
        <f t="shared" ref="G101:I101" si="61">$L101*M101</f>
        <v>3150</v>
      </c>
      <c r="H101" s="51">
        <f t="shared" si="61"/>
        <v>4200</v>
      </c>
      <c r="I101" s="52">
        <f t="shared" si="61"/>
        <v>5250</v>
      </c>
      <c r="J101" s="67">
        <f t="shared" si="59"/>
        <v>-3150</v>
      </c>
      <c r="K101" s="68">
        <f t="shared" si="60"/>
        <v>0</v>
      </c>
      <c r="L101" s="37">
        <v>35</v>
      </c>
      <c r="M101" s="38">
        <v>90</v>
      </c>
      <c r="N101" s="39">
        <v>120</v>
      </c>
      <c r="O101" s="40">
        <v>150</v>
      </c>
      <c r="P101" s="11"/>
      <c r="Q101" s="11"/>
    </row>
    <row r="102" spans="1:17" ht="15" customHeight="1" x14ac:dyDescent="0.25">
      <c r="A102" s="65"/>
      <c r="B102" s="65"/>
      <c r="C102" s="65"/>
      <c r="D102" s="65"/>
      <c r="E102" s="66" t="s">
        <v>158</v>
      </c>
      <c r="F102" s="67"/>
      <c r="G102" s="44">
        <v>3000</v>
      </c>
      <c r="H102" s="51">
        <v>3000</v>
      </c>
      <c r="I102" s="52">
        <v>3000</v>
      </c>
      <c r="J102" s="67">
        <f t="shared" si="59"/>
        <v>-3000</v>
      </c>
      <c r="K102" s="68">
        <f t="shared" si="60"/>
        <v>0</v>
      </c>
      <c r="L102" s="77"/>
      <c r="M102" s="10"/>
      <c r="N102" s="49"/>
      <c r="O102" s="50"/>
      <c r="P102" s="11"/>
      <c r="Q102" s="11"/>
    </row>
    <row r="103" spans="1:17" ht="15" customHeight="1" x14ac:dyDescent="0.25">
      <c r="A103" s="65"/>
      <c r="B103" s="65"/>
      <c r="C103" s="65"/>
      <c r="D103" s="66" t="s">
        <v>159</v>
      </c>
      <c r="E103" s="65"/>
      <c r="F103" s="71">
        <f t="shared" ref="F103:I103" si="62">ROUND(SUM(F99:F102),5)</f>
        <v>0</v>
      </c>
      <c r="G103" s="19">
        <f t="shared" si="62"/>
        <v>6150</v>
      </c>
      <c r="H103" s="20">
        <f t="shared" si="62"/>
        <v>7200</v>
      </c>
      <c r="I103" s="21">
        <f t="shared" si="62"/>
        <v>8250</v>
      </c>
      <c r="J103" s="71">
        <f t="shared" si="59"/>
        <v>-6150</v>
      </c>
      <c r="K103" s="72">
        <f t="shared" si="60"/>
        <v>0</v>
      </c>
      <c r="L103" s="73"/>
      <c r="M103" s="61"/>
      <c r="N103" s="62"/>
      <c r="O103" s="63"/>
      <c r="P103" s="27"/>
      <c r="Q103" s="27"/>
    </row>
    <row r="104" spans="1:17" ht="30" customHeight="1" x14ac:dyDescent="0.25">
      <c r="A104" s="65"/>
      <c r="B104" s="65"/>
      <c r="C104" s="65"/>
      <c r="D104" s="66" t="s">
        <v>160</v>
      </c>
      <c r="E104" s="65"/>
      <c r="F104" s="67"/>
      <c r="G104" s="29"/>
      <c r="H104" s="30"/>
      <c r="I104" s="31"/>
      <c r="J104" s="67"/>
      <c r="K104" s="68"/>
      <c r="L104" s="77"/>
      <c r="M104" s="10"/>
      <c r="N104" s="49"/>
      <c r="O104" s="50"/>
      <c r="P104" s="11"/>
      <c r="Q104" s="11"/>
    </row>
    <row r="105" spans="1:17" ht="15" customHeight="1" x14ac:dyDescent="0.25">
      <c r="A105" s="65"/>
      <c r="B105" s="65"/>
      <c r="C105" s="65"/>
      <c r="D105" s="65"/>
      <c r="E105" s="66" t="s">
        <v>161</v>
      </c>
      <c r="F105" s="67"/>
      <c r="G105" s="44">
        <v>10000</v>
      </c>
      <c r="H105" s="51">
        <v>10000</v>
      </c>
      <c r="I105" s="52">
        <v>10000</v>
      </c>
      <c r="J105" s="67">
        <f t="shared" ref="J105:J110" si="63">ROUND((F105-G105),5)</f>
        <v>-10000</v>
      </c>
      <c r="K105" s="68">
        <f t="shared" ref="K105:K110" si="64">ROUND(IF(G105=0, IF(F105=0, 0, 1), F105/G105),5)</f>
        <v>0</v>
      </c>
      <c r="L105" s="37" t="s">
        <v>162</v>
      </c>
      <c r="M105" s="10"/>
      <c r="N105" s="49"/>
      <c r="O105" s="50"/>
      <c r="P105" s="11"/>
      <c r="Q105" s="11"/>
    </row>
    <row r="106" spans="1:17" ht="15" customHeight="1" x14ac:dyDescent="0.25">
      <c r="A106" s="65"/>
      <c r="B106" s="65"/>
      <c r="C106" s="65"/>
      <c r="D106" s="65"/>
      <c r="E106" s="66" t="s">
        <v>163</v>
      </c>
      <c r="F106" s="67"/>
      <c r="G106" s="44">
        <v>5000</v>
      </c>
      <c r="H106" s="51">
        <v>5000</v>
      </c>
      <c r="I106" s="52">
        <v>5000</v>
      </c>
      <c r="J106" s="67">
        <f t="shared" si="63"/>
        <v>-5000</v>
      </c>
      <c r="K106" s="68">
        <f t="shared" si="64"/>
        <v>0</v>
      </c>
      <c r="L106" s="37" t="s">
        <v>164</v>
      </c>
      <c r="M106" s="10"/>
      <c r="N106" s="49"/>
      <c r="O106" s="50"/>
      <c r="P106" s="11"/>
      <c r="Q106" s="11"/>
    </row>
    <row r="107" spans="1:17" ht="15" customHeight="1" x14ac:dyDescent="0.25">
      <c r="A107" s="65"/>
      <c r="B107" s="65"/>
      <c r="C107" s="65"/>
      <c r="D107" s="65"/>
      <c r="E107" s="66" t="s">
        <v>165</v>
      </c>
      <c r="F107" s="67"/>
      <c r="G107" s="44">
        <v>5000</v>
      </c>
      <c r="H107" s="51">
        <v>5000</v>
      </c>
      <c r="I107" s="52">
        <v>5000</v>
      </c>
      <c r="J107" s="67">
        <f t="shared" si="63"/>
        <v>-5000</v>
      </c>
      <c r="K107" s="68">
        <f t="shared" si="64"/>
        <v>0</v>
      </c>
      <c r="L107" s="37" t="s">
        <v>166</v>
      </c>
      <c r="M107" s="10"/>
      <c r="N107" s="49"/>
      <c r="O107" s="50"/>
      <c r="P107" s="11"/>
      <c r="Q107" s="11"/>
    </row>
    <row r="108" spans="1:17" ht="15" customHeight="1" x14ac:dyDescent="0.25">
      <c r="A108" s="65"/>
      <c r="B108" s="65"/>
      <c r="C108" s="65"/>
      <c r="D108" s="65"/>
      <c r="E108" s="66" t="s">
        <v>167</v>
      </c>
      <c r="F108" s="67"/>
      <c r="G108" s="44">
        <f>L108*M108</f>
        <v>48160</v>
      </c>
      <c r="H108" s="51">
        <f>L108*N108</f>
        <v>64400</v>
      </c>
      <c r="I108" s="52">
        <f>L108*O108</f>
        <v>80640</v>
      </c>
      <c r="J108" s="67">
        <f t="shared" si="63"/>
        <v>-48160</v>
      </c>
      <c r="K108" s="68">
        <f t="shared" si="64"/>
        <v>0</v>
      </c>
      <c r="L108" s="37">
        <v>56</v>
      </c>
      <c r="M108" s="38">
        <f>(900*0.9) + 50</f>
        <v>860</v>
      </c>
      <c r="N108" s="39">
        <f>(1200*0.9) + 70</f>
        <v>1150</v>
      </c>
      <c r="O108" s="40">
        <f>(1500*0.9) + 90</f>
        <v>1440</v>
      </c>
      <c r="P108" s="11"/>
      <c r="Q108" s="11"/>
    </row>
    <row r="109" spans="1:17" ht="15.75" customHeight="1" x14ac:dyDescent="0.25">
      <c r="A109" s="65"/>
      <c r="B109" s="65"/>
      <c r="C109" s="65"/>
      <c r="D109" s="65"/>
      <c r="E109" s="66" t="s">
        <v>168</v>
      </c>
      <c r="F109" s="67"/>
      <c r="G109" s="44">
        <v>12000</v>
      </c>
      <c r="H109" s="51">
        <v>12000</v>
      </c>
      <c r="I109" s="52">
        <v>12000</v>
      </c>
      <c r="J109" s="67">
        <f t="shared" si="63"/>
        <v>-12000</v>
      </c>
      <c r="K109" s="68">
        <f t="shared" si="64"/>
        <v>0</v>
      </c>
      <c r="L109" s="77"/>
      <c r="M109" s="10"/>
      <c r="N109" s="49"/>
      <c r="O109" s="50"/>
      <c r="P109" s="11"/>
      <c r="Q109" s="11"/>
    </row>
    <row r="110" spans="1:17" ht="15" customHeight="1" x14ac:dyDescent="0.25">
      <c r="A110" s="65"/>
      <c r="B110" s="65"/>
      <c r="C110" s="65"/>
      <c r="D110" s="66" t="s">
        <v>169</v>
      </c>
      <c r="E110" s="65"/>
      <c r="F110" s="71">
        <f t="shared" ref="F110:I110" si="65">ROUND(SUM(F104:F109),5)</f>
        <v>0</v>
      </c>
      <c r="G110" s="19">
        <f t="shared" si="65"/>
        <v>80160</v>
      </c>
      <c r="H110" s="20">
        <f t="shared" si="65"/>
        <v>96400</v>
      </c>
      <c r="I110" s="21">
        <f t="shared" si="65"/>
        <v>112640</v>
      </c>
      <c r="J110" s="71">
        <f t="shared" si="63"/>
        <v>-80160</v>
      </c>
      <c r="K110" s="72">
        <f t="shared" si="64"/>
        <v>0</v>
      </c>
      <c r="L110" s="73"/>
      <c r="M110" s="61"/>
      <c r="N110" s="62"/>
      <c r="O110" s="63"/>
      <c r="P110" s="27"/>
      <c r="Q110" s="27"/>
    </row>
    <row r="111" spans="1:17" ht="30" customHeight="1" x14ac:dyDescent="0.25">
      <c r="A111" s="65"/>
      <c r="B111" s="65"/>
      <c r="C111" s="65"/>
      <c r="D111" s="66" t="s">
        <v>170</v>
      </c>
      <c r="E111" s="65"/>
      <c r="F111" s="67"/>
      <c r="G111" s="29"/>
      <c r="H111" s="30"/>
      <c r="I111" s="31"/>
      <c r="J111" s="67"/>
      <c r="K111" s="68"/>
      <c r="L111" s="77"/>
      <c r="M111" s="10"/>
      <c r="N111" s="49"/>
      <c r="O111" s="50"/>
      <c r="P111" s="11"/>
      <c r="Q111" s="11"/>
    </row>
    <row r="112" spans="1:17" ht="15" customHeight="1" x14ac:dyDescent="0.25">
      <c r="A112" s="65"/>
      <c r="B112" s="65"/>
      <c r="C112" s="65"/>
      <c r="D112" s="65"/>
      <c r="E112" s="65" t="s">
        <v>171</v>
      </c>
      <c r="F112" s="67"/>
      <c r="G112" s="44">
        <f t="shared" ref="G112:I112" si="66">$L112*M112</f>
        <v>11250</v>
      </c>
      <c r="H112" s="51">
        <f t="shared" si="66"/>
        <v>15000</v>
      </c>
      <c r="I112" s="52">
        <f t="shared" si="66"/>
        <v>18750</v>
      </c>
      <c r="J112" s="67">
        <f t="shared" ref="J112:J118" si="67">ROUND((F112-G112),5)</f>
        <v>-11250</v>
      </c>
      <c r="K112" s="68">
        <f t="shared" ref="K112:K118" si="68">ROUND(IF(G112=0, IF(F112=0, 0, 1), F112/G112),5)</f>
        <v>0</v>
      </c>
      <c r="L112" s="37">
        <v>25</v>
      </c>
      <c r="M112" s="38">
        <v>450</v>
      </c>
      <c r="N112" s="39">
        <v>600</v>
      </c>
      <c r="O112" s="40">
        <v>750</v>
      </c>
      <c r="P112" s="11"/>
      <c r="Q112" s="11"/>
    </row>
    <row r="113" spans="1:17" ht="15" customHeight="1" x14ac:dyDescent="0.25">
      <c r="A113" s="65"/>
      <c r="B113" s="65"/>
      <c r="C113" s="65"/>
      <c r="D113" s="65"/>
      <c r="E113" s="66" t="s">
        <v>172</v>
      </c>
      <c r="F113" s="67"/>
      <c r="G113" s="44">
        <f t="shared" ref="G113:I113" si="69">$L113*M113</f>
        <v>40500</v>
      </c>
      <c r="H113" s="51">
        <f t="shared" si="69"/>
        <v>54000</v>
      </c>
      <c r="I113" s="52">
        <f t="shared" si="69"/>
        <v>67500</v>
      </c>
      <c r="J113" s="67">
        <f t="shared" si="67"/>
        <v>-40500</v>
      </c>
      <c r="K113" s="68">
        <f t="shared" si="68"/>
        <v>0</v>
      </c>
      <c r="L113" s="37">
        <v>50</v>
      </c>
      <c r="M113" s="82">
        <f>900*0.9</f>
        <v>810</v>
      </c>
      <c r="N113" s="39">
        <f>1200*0.9</f>
        <v>1080</v>
      </c>
      <c r="O113" s="83">
        <f>1500*0.9</f>
        <v>1350</v>
      </c>
      <c r="P113" s="11"/>
      <c r="Q113" s="11"/>
    </row>
    <row r="114" spans="1:17" ht="15" customHeight="1" x14ac:dyDescent="0.25">
      <c r="A114" s="65"/>
      <c r="B114" s="65"/>
      <c r="C114" s="65"/>
      <c r="D114" s="65"/>
      <c r="E114" s="66" t="s">
        <v>173</v>
      </c>
      <c r="F114" s="67"/>
      <c r="G114" s="44">
        <v>2000</v>
      </c>
      <c r="H114" s="51">
        <v>2000</v>
      </c>
      <c r="I114" s="52">
        <v>2000</v>
      </c>
      <c r="J114" s="67">
        <f t="shared" si="67"/>
        <v>-2000</v>
      </c>
      <c r="K114" s="68">
        <f t="shared" si="68"/>
        <v>0</v>
      </c>
      <c r="L114" s="77"/>
      <c r="M114" s="10"/>
      <c r="N114" s="49"/>
      <c r="O114" s="50"/>
      <c r="P114" s="11"/>
      <c r="Q114" s="11"/>
    </row>
    <row r="115" spans="1:17" ht="15" customHeight="1" x14ac:dyDescent="0.25">
      <c r="A115" s="65"/>
      <c r="B115" s="65"/>
      <c r="C115" s="65"/>
      <c r="D115" s="65"/>
      <c r="E115" s="66" t="s">
        <v>174</v>
      </c>
      <c r="F115" s="67"/>
      <c r="G115" s="44">
        <v>5000</v>
      </c>
      <c r="H115" s="51">
        <v>5000</v>
      </c>
      <c r="I115" s="52">
        <v>5000</v>
      </c>
      <c r="J115" s="67">
        <f t="shared" si="67"/>
        <v>-5000</v>
      </c>
      <c r="K115" s="68">
        <f t="shared" si="68"/>
        <v>0</v>
      </c>
      <c r="L115" s="37" t="s">
        <v>175</v>
      </c>
      <c r="M115" s="10"/>
      <c r="N115" s="49"/>
      <c r="O115" s="50"/>
      <c r="P115" s="11"/>
      <c r="Q115" s="11"/>
    </row>
    <row r="116" spans="1:17" ht="15" customHeight="1" x14ac:dyDescent="0.25">
      <c r="A116" s="2"/>
      <c r="B116" s="2"/>
      <c r="C116" s="2"/>
      <c r="D116" s="2"/>
      <c r="E116" s="17" t="s">
        <v>176</v>
      </c>
      <c r="F116" s="28"/>
      <c r="G116" s="44">
        <v>7500</v>
      </c>
      <c r="H116" s="51">
        <v>10000</v>
      </c>
      <c r="I116" s="52">
        <f>H116*1.25</f>
        <v>12500</v>
      </c>
      <c r="J116" s="28">
        <f t="shared" si="67"/>
        <v>-7500</v>
      </c>
      <c r="K116" s="32">
        <f t="shared" si="68"/>
        <v>0</v>
      </c>
      <c r="L116" s="8"/>
      <c r="M116" s="10"/>
      <c r="N116" s="49"/>
      <c r="O116" s="50"/>
      <c r="P116" s="64" t="s">
        <v>177</v>
      </c>
      <c r="Q116" s="11"/>
    </row>
    <row r="117" spans="1:17" ht="15.75" customHeight="1" x14ac:dyDescent="0.25">
      <c r="A117" s="65"/>
      <c r="B117" s="65"/>
      <c r="C117" s="65"/>
      <c r="D117" s="65"/>
      <c r="E117" s="66" t="s">
        <v>178</v>
      </c>
      <c r="F117" s="67"/>
      <c r="G117" s="44">
        <v>2500</v>
      </c>
      <c r="H117" s="51">
        <v>2500</v>
      </c>
      <c r="I117" s="52">
        <v>2500</v>
      </c>
      <c r="J117" s="67">
        <f t="shared" si="67"/>
        <v>-2500</v>
      </c>
      <c r="K117" s="68">
        <f t="shared" si="68"/>
        <v>0</v>
      </c>
      <c r="L117" s="77"/>
      <c r="M117" s="10"/>
      <c r="N117" s="49"/>
      <c r="O117" s="50"/>
      <c r="P117" s="64"/>
      <c r="Q117" s="11"/>
    </row>
    <row r="118" spans="1:17" ht="15" customHeight="1" x14ac:dyDescent="0.25">
      <c r="A118" s="65"/>
      <c r="B118" s="65"/>
      <c r="C118" s="65"/>
      <c r="D118" s="66" t="s">
        <v>179</v>
      </c>
      <c r="E118" s="65"/>
      <c r="F118" s="71">
        <f t="shared" ref="F118:I118" si="70">ROUND(SUM(F111:F117),5)</f>
        <v>0</v>
      </c>
      <c r="G118" s="19">
        <f t="shared" si="70"/>
        <v>68750</v>
      </c>
      <c r="H118" s="20">
        <f t="shared" si="70"/>
        <v>88500</v>
      </c>
      <c r="I118" s="21">
        <f t="shared" si="70"/>
        <v>108250</v>
      </c>
      <c r="J118" s="71">
        <f t="shared" si="67"/>
        <v>-68750</v>
      </c>
      <c r="K118" s="72">
        <f t="shared" si="68"/>
        <v>0</v>
      </c>
      <c r="L118" s="73"/>
      <c r="M118" s="61"/>
      <c r="N118" s="62"/>
      <c r="O118" s="63"/>
      <c r="P118" s="27"/>
      <c r="Q118" s="27"/>
    </row>
    <row r="119" spans="1:17" ht="30" customHeight="1" x14ac:dyDescent="0.25">
      <c r="A119" s="65"/>
      <c r="B119" s="65"/>
      <c r="C119" s="65"/>
      <c r="D119" s="66" t="s">
        <v>180</v>
      </c>
      <c r="E119" s="65"/>
      <c r="F119" s="67"/>
      <c r="G119" s="29"/>
      <c r="H119" s="30"/>
      <c r="I119" s="31"/>
      <c r="J119" s="67"/>
      <c r="K119" s="68"/>
      <c r="L119" s="77"/>
      <c r="M119" s="10"/>
      <c r="N119" s="49"/>
      <c r="O119" s="50"/>
      <c r="P119" s="11"/>
      <c r="Q119" s="11"/>
    </row>
    <row r="120" spans="1:17" ht="15" customHeight="1" x14ac:dyDescent="0.25">
      <c r="A120" s="65"/>
      <c r="B120" s="65"/>
      <c r="C120" s="65"/>
      <c r="D120" s="65"/>
      <c r="E120" s="65" t="s">
        <v>181</v>
      </c>
      <c r="F120" s="67"/>
      <c r="G120" s="44">
        <f t="shared" ref="G120:I120" si="71">$L120*M120</f>
        <v>13500</v>
      </c>
      <c r="H120" s="51">
        <f t="shared" si="71"/>
        <v>18000</v>
      </c>
      <c r="I120" s="52">
        <f t="shared" si="71"/>
        <v>22500</v>
      </c>
      <c r="J120" s="67">
        <f t="shared" ref="J120:J124" si="72">ROUND((F120-G120),5)</f>
        <v>-13500</v>
      </c>
      <c r="K120" s="68">
        <f t="shared" ref="K120:K124" si="73">ROUND(IF(G120=0, IF(F120=0, 0, 1), F120/G120),5)</f>
        <v>0</v>
      </c>
      <c r="L120" s="37">
        <v>25</v>
      </c>
      <c r="M120" s="38">
        <f>900*0.6</f>
        <v>540</v>
      </c>
      <c r="N120" s="39">
        <f>1200*0.6</f>
        <v>720</v>
      </c>
      <c r="O120" s="40">
        <f>1500*0.6</f>
        <v>900</v>
      </c>
      <c r="P120" s="11"/>
      <c r="Q120" s="11"/>
    </row>
    <row r="121" spans="1:17" ht="15" customHeight="1" x14ac:dyDescent="0.25">
      <c r="A121" s="2"/>
      <c r="B121" s="2"/>
      <c r="C121" s="2"/>
      <c r="D121" s="2"/>
      <c r="E121" s="17" t="s">
        <v>182</v>
      </c>
      <c r="F121" s="28"/>
      <c r="G121" s="44">
        <f t="shared" ref="G121:I121" si="74">$L121*M121</f>
        <v>40500</v>
      </c>
      <c r="H121" s="51">
        <f t="shared" si="74"/>
        <v>54000</v>
      </c>
      <c r="I121" s="52">
        <f t="shared" si="74"/>
        <v>67500</v>
      </c>
      <c r="J121" s="28">
        <f t="shared" si="72"/>
        <v>-40500</v>
      </c>
      <c r="K121" s="32">
        <f t="shared" si="73"/>
        <v>0</v>
      </c>
      <c r="L121" s="42">
        <v>50</v>
      </c>
      <c r="M121" s="82">
        <f>900*0.9</f>
        <v>810</v>
      </c>
      <c r="N121" s="39">
        <f>1200*0.9</f>
        <v>1080</v>
      </c>
      <c r="O121" s="83">
        <f>1500*0.9</f>
        <v>1350</v>
      </c>
      <c r="P121" s="11"/>
      <c r="Q121" s="11"/>
    </row>
    <row r="122" spans="1:17" ht="15" customHeight="1" x14ac:dyDescent="0.25">
      <c r="A122" s="2"/>
      <c r="B122" s="2"/>
      <c r="C122" s="2"/>
      <c r="D122" s="2"/>
      <c r="E122" s="2" t="s">
        <v>183</v>
      </c>
      <c r="F122" s="28"/>
      <c r="G122" s="44">
        <v>12000</v>
      </c>
      <c r="H122" s="51">
        <f>G122*1.33</f>
        <v>15960</v>
      </c>
      <c r="I122" s="52">
        <f>H122*1.25</f>
        <v>19950</v>
      </c>
      <c r="J122" s="28">
        <f t="shared" si="72"/>
        <v>-12000</v>
      </c>
      <c r="K122" s="32">
        <f t="shared" si="73"/>
        <v>0</v>
      </c>
      <c r="L122" s="8" t="s">
        <v>184</v>
      </c>
      <c r="M122" s="10"/>
      <c r="N122" s="49"/>
      <c r="O122" s="50"/>
      <c r="P122" s="64" t="s">
        <v>185</v>
      </c>
      <c r="Q122" s="11"/>
    </row>
    <row r="123" spans="1:17" ht="15.75" customHeight="1" x14ac:dyDescent="0.25">
      <c r="A123" s="2"/>
      <c r="B123" s="2"/>
      <c r="C123" s="2"/>
      <c r="D123" s="2"/>
      <c r="E123" s="17" t="s">
        <v>186</v>
      </c>
      <c r="F123" s="28"/>
      <c r="G123" s="44">
        <v>2500</v>
      </c>
      <c r="H123" s="51">
        <v>2500</v>
      </c>
      <c r="I123" s="52">
        <v>2500</v>
      </c>
      <c r="J123" s="28">
        <f t="shared" si="72"/>
        <v>-2500</v>
      </c>
      <c r="K123" s="32">
        <f t="shared" si="73"/>
        <v>0</v>
      </c>
      <c r="L123" s="8"/>
      <c r="M123" s="10"/>
      <c r="N123" s="49"/>
      <c r="O123" s="50"/>
      <c r="P123" s="11"/>
      <c r="Q123" s="11"/>
    </row>
    <row r="124" spans="1:17" ht="15" customHeight="1" x14ac:dyDescent="0.25">
      <c r="A124" s="2"/>
      <c r="B124" s="65"/>
      <c r="C124" s="65"/>
      <c r="D124" s="66" t="s">
        <v>187</v>
      </c>
      <c r="E124" s="65"/>
      <c r="F124" s="71">
        <f t="shared" ref="F124:I124" si="75">ROUND(SUM(F119:F123),5)</f>
        <v>0</v>
      </c>
      <c r="G124" s="19">
        <f t="shared" si="75"/>
        <v>68500</v>
      </c>
      <c r="H124" s="20">
        <f t="shared" si="75"/>
        <v>90460</v>
      </c>
      <c r="I124" s="21">
        <f t="shared" si="75"/>
        <v>112450</v>
      </c>
      <c r="J124" s="71">
        <f t="shared" si="72"/>
        <v>-68500</v>
      </c>
      <c r="K124" s="72">
        <f t="shared" si="73"/>
        <v>0</v>
      </c>
      <c r="L124" s="73"/>
      <c r="M124" s="74"/>
      <c r="N124" s="62"/>
      <c r="O124" s="63"/>
      <c r="P124" s="27"/>
      <c r="Q124" s="27"/>
    </row>
    <row r="125" spans="1:17" ht="30" customHeight="1" x14ac:dyDescent="0.25">
      <c r="A125" s="2"/>
      <c r="B125" s="65"/>
      <c r="C125" s="65"/>
      <c r="D125" s="66" t="s">
        <v>188</v>
      </c>
      <c r="E125" s="65"/>
      <c r="F125" s="67"/>
      <c r="G125" s="29"/>
      <c r="H125" s="30"/>
      <c r="I125" s="31"/>
      <c r="J125" s="67"/>
      <c r="K125" s="68"/>
      <c r="L125" s="77"/>
      <c r="M125" s="53"/>
      <c r="N125" s="49"/>
      <c r="O125" s="50"/>
      <c r="P125" s="11"/>
      <c r="Q125" s="11"/>
    </row>
    <row r="126" spans="1:17" ht="15" customHeight="1" x14ac:dyDescent="0.25">
      <c r="A126" s="2"/>
      <c r="B126" s="65"/>
      <c r="C126" s="65"/>
      <c r="D126" s="65"/>
      <c r="E126" s="65" t="s">
        <v>189</v>
      </c>
      <c r="F126" s="67"/>
      <c r="G126" s="44">
        <f t="shared" ref="G126:I126" si="76">$L126*M126</f>
        <v>7500</v>
      </c>
      <c r="H126" s="51">
        <f t="shared" si="76"/>
        <v>10000</v>
      </c>
      <c r="I126" s="52">
        <f t="shared" si="76"/>
        <v>12500</v>
      </c>
      <c r="J126" s="67">
        <f t="shared" ref="J126:J130" si="77">ROUND((F126-G126),5)</f>
        <v>-7500</v>
      </c>
      <c r="K126" s="68">
        <f t="shared" ref="K126:K130" si="78">ROUND(IF(G126=0, IF(F126=0, 0, 1), F126/G126),5)</f>
        <v>0</v>
      </c>
      <c r="L126" s="37">
        <v>25</v>
      </c>
      <c r="M126" s="38">
        <v>300</v>
      </c>
      <c r="N126" s="39">
        <v>400</v>
      </c>
      <c r="O126" s="40">
        <v>500</v>
      </c>
      <c r="P126" s="11"/>
      <c r="Q126" s="11"/>
    </row>
    <row r="127" spans="1:17" ht="15" customHeight="1" x14ac:dyDescent="0.25">
      <c r="A127" s="2"/>
      <c r="B127" s="65"/>
      <c r="C127" s="65"/>
      <c r="D127" s="65"/>
      <c r="E127" s="66" t="s">
        <v>190</v>
      </c>
      <c r="F127" s="67"/>
      <c r="G127" s="44">
        <f t="shared" ref="G127:I127" si="79">$L127*M127</f>
        <v>27000</v>
      </c>
      <c r="H127" s="51">
        <f t="shared" si="79"/>
        <v>36000</v>
      </c>
      <c r="I127" s="52">
        <f t="shared" si="79"/>
        <v>45000</v>
      </c>
      <c r="J127" s="67">
        <f t="shared" si="77"/>
        <v>-27000</v>
      </c>
      <c r="K127" s="68">
        <f t="shared" si="78"/>
        <v>0</v>
      </c>
      <c r="L127" s="37">
        <v>50</v>
      </c>
      <c r="M127" s="82">
        <f>900*0.6</f>
        <v>540</v>
      </c>
      <c r="N127" s="39">
        <f>1200*0.6</f>
        <v>720</v>
      </c>
      <c r="O127" s="83">
        <f>1500*0.6</f>
        <v>900</v>
      </c>
      <c r="P127" s="11"/>
      <c r="Q127" s="11"/>
    </row>
    <row r="128" spans="1:17" ht="15" customHeight="1" x14ac:dyDescent="0.25">
      <c r="A128" s="2"/>
      <c r="B128" s="65"/>
      <c r="C128" s="65"/>
      <c r="D128" s="65"/>
      <c r="E128" s="66" t="s">
        <v>191</v>
      </c>
      <c r="F128" s="67"/>
      <c r="G128" s="44">
        <v>5000</v>
      </c>
      <c r="H128" s="51">
        <v>5000</v>
      </c>
      <c r="I128" s="52">
        <v>5000</v>
      </c>
      <c r="J128" s="67">
        <f t="shared" si="77"/>
        <v>-5000</v>
      </c>
      <c r="K128" s="68">
        <f t="shared" si="78"/>
        <v>0</v>
      </c>
      <c r="L128" s="37" t="s">
        <v>192</v>
      </c>
      <c r="M128" s="53"/>
      <c r="N128" s="49"/>
      <c r="O128" s="50"/>
      <c r="P128" s="11"/>
      <c r="Q128" s="11"/>
    </row>
    <row r="129" spans="1:17" ht="15.75" customHeight="1" x14ac:dyDescent="0.25">
      <c r="A129" s="2"/>
      <c r="B129" s="65"/>
      <c r="C129" s="65"/>
      <c r="D129" s="65"/>
      <c r="E129" s="66" t="s">
        <v>193</v>
      </c>
      <c r="F129" s="67"/>
      <c r="G129" s="44">
        <v>2500</v>
      </c>
      <c r="H129" s="51">
        <v>2500</v>
      </c>
      <c r="I129" s="52">
        <v>2500</v>
      </c>
      <c r="J129" s="67">
        <f t="shared" si="77"/>
        <v>-2500</v>
      </c>
      <c r="K129" s="68">
        <f t="shared" si="78"/>
        <v>0</v>
      </c>
      <c r="L129" s="77"/>
      <c r="M129" s="53"/>
      <c r="N129" s="49"/>
      <c r="O129" s="50"/>
      <c r="P129" s="11"/>
      <c r="Q129" s="11"/>
    </row>
    <row r="130" spans="1:17" ht="15" customHeight="1" x14ac:dyDescent="0.25">
      <c r="A130" s="2"/>
      <c r="B130" s="65"/>
      <c r="C130" s="65"/>
      <c r="D130" s="66" t="s">
        <v>194</v>
      </c>
      <c r="E130" s="65"/>
      <c r="F130" s="71">
        <f t="shared" ref="F130:I130" si="80">ROUND(SUM(F125:F129),5)</f>
        <v>0</v>
      </c>
      <c r="G130" s="19">
        <f t="shared" si="80"/>
        <v>42000</v>
      </c>
      <c r="H130" s="20">
        <f t="shared" si="80"/>
        <v>53500</v>
      </c>
      <c r="I130" s="21">
        <f t="shared" si="80"/>
        <v>65000</v>
      </c>
      <c r="J130" s="71">
        <f t="shared" si="77"/>
        <v>-42000</v>
      </c>
      <c r="K130" s="72">
        <f t="shared" si="78"/>
        <v>0</v>
      </c>
      <c r="L130" s="73"/>
      <c r="M130" s="74"/>
      <c r="N130" s="62"/>
      <c r="O130" s="63"/>
      <c r="P130" s="27"/>
      <c r="Q130" s="27"/>
    </row>
    <row r="131" spans="1:17" ht="30" customHeight="1" x14ac:dyDescent="0.25">
      <c r="A131" s="2"/>
      <c r="B131" s="65"/>
      <c r="C131" s="65"/>
      <c r="D131" s="65" t="s">
        <v>195</v>
      </c>
      <c r="E131" s="65"/>
      <c r="F131" s="67"/>
      <c r="G131" s="29"/>
      <c r="H131" s="30"/>
      <c r="I131" s="31"/>
      <c r="J131" s="67"/>
      <c r="K131" s="68"/>
      <c r="L131" s="77"/>
      <c r="M131" s="53"/>
      <c r="N131" s="49"/>
      <c r="O131" s="50"/>
      <c r="P131" s="11"/>
      <c r="Q131" s="11"/>
    </row>
    <row r="132" spans="1:17" ht="15" customHeight="1" x14ac:dyDescent="0.25">
      <c r="A132" s="2"/>
      <c r="B132" s="65"/>
      <c r="C132" s="65"/>
      <c r="D132" s="65"/>
      <c r="E132" s="65" t="s">
        <v>196</v>
      </c>
      <c r="F132" s="67"/>
      <c r="G132" s="44">
        <v>0</v>
      </c>
      <c r="H132" s="51">
        <v>0</v>
      </c>
      <c r="I132" s="52">
        <v>0</v>
      </c>
      <c r="J132" s="67">
        <f t="shared" ref="J132:J138" si="81">ROUND((F132-G132),5)</f>
        <v>0</v>
      </c>
      <c r="K132" s="68">
        <f t="shared" ref="K132:K138" si="82">ROUND(IF(G132=0, IF(F132=0, 0, 1), F132/G132),5)</f>
        <v>0</v>
      </c>
      <c r="L132" s="77"/>
      <c r="M132" s="53"/>
      <c r="N132" s="49"/>
      <c r="O132" s="50"/>
      <c r="P132" s="11"/>
      <c r="Q132" s="11"/>
    </row>
    <row r="133" spans="1:17" ht="15" customHeight="1" x14ac:dyDescent="0.25">
      <c r="A133" s="2"/>
      <c r="B133" s="65"/>
      <c r="C133" s="65"/>
      <c r="D133" s="65"/>
      <c r="E133" s="66" t="s">
        <v>197</v>
      </c>
      <c r="F133" s="67"/>
      <c r="G133" s="44">
        <v>10000</v>
      </c>
      <c r="H133" s="51">
        <v>10000</v>
      </c>
      <c r="I133" s="52">
        <v>10000</v>
      </c>
      <c r="J133" s="67">
        <f t="shared" si="81"/>
        <v>-10000</v>
      </c>
      <c r="K133" s="68">
        <f t="shared" si="82"/>
        <v>0</v>
      </c>
      <c r="L133" s="37"/>
      <c r="M133" s="53"/>
      <c r="N133" s="49"/>
      <c r="O133" s="50"/>
      <c r="P133" s="64" t="s">
        <v>198</v>
      </c>
      <c r="Q133" s="11"/>
    </row>
    <row r="134" spans="1:17" ht="15" customHeight="1" x14ac:dyDescent="0.25">
      <c r="A134" s="2"/>
      <c r="B134" s="65"/>
      <c r="C134" s="65"/>
      <c r="D134" s="65"/>
      <c r="E134" s="66" t="s">
        <v>199</v>
      </c>
      <c r="F134" s="67"/>
      <c r="G134" s="44">
        <v>40000</v>
      </c>
      <c r="H134" s="51">
        <v>40000</v>
      </c>
      <c r="I134" s="52">
        <v>40000</v>
      </c>
      <c r="J134" s="67">
        <f t="shared" si="81"/>
        <v>-40000</v>
      </c>
      <c r="K134" s="68">
        <f t="shared" si="82"/>
        <v>0</v>
      </c>
      <c r="L134" s="37"/>
      <c r="M134" s="53"/>
      <c r="N134" s="49"/>
      <c r="O134" s="50"/>
      <c r="P134" s="64" t="s">
        <v>200</v>
      </c>
      <c r="Q134" s="11"/>
    </row>
    <row r="135" spans="1:17" ht="15" customHeight="1" x14ac:dyDescent="0.25">
      <c r="A135" s="2"/>
      <c r="B135" s="65"/>
      <c r="C135" s="65"/>
      <c r="D135" s="65"/>
      <c r="E135" s="66" t="s">
        <v>201</v>
      </c>
      <c r="F135" s="67"/>
      <c r="G135" s="44">
        <v>2500</v>
      </c>
      <c r="H135" s="51">
        <v>2500</v>
      </c>
      <c r="I135" s="52">
        <v>2500</v>
      </c>
      <c r="J135" s="67">
        <f t="shared" si="81"/>
        <v>-2500</v>
      </c>
      <c r="K135" s="68">
        <f t="shared" si="82"/>
        <v>0</v>
      </c>
      <c r="L135" s="37"/>
      <c r="M135" s="53"/>
      <c r="N135" s="49"/>
      <c r="O135" s="50"/>
      <c r="P135" s="64" t="s">
        <v>202</v>
      </c>
      <c r="Q135" s="11"/>
    </row>
    <row r="136" spans="1:17" ht="15" customHeight="1" x14ac:dyDescent="0.25">
      <c r="A136" s="2"/>
      <c r="B136" s="65"/>
      <c r="C136" s="65"/>
      <c r="D136" s="65"/>
      <c r="E136" s="65" t="s">
        <v>203</v>
      </c>
      <c r="F136" s="67"/>
      <c r="G136" s="44">
        <v>2500</v>
      </c>
      <c r="H136" s="51">
        <v>2500</v>
      </c>
      <c r="I136" s="52">
        <v>2500</v>
      </c>
      <c r="J136" s="67">
        <f t="shared" si="81"/>
        <v>-2500</v>
      </c>
      <c r="K136" s="68">
        <f t="shared" si="82"/>
        <v>0</v>
      </c>
      <c r="L136" s="77"/>
      <c r="M136" s="53"/>
      <c r="N136" s="49"/>
      <c r="O136" s="50"/>
      <c r="P136" s="11"/>
      <c r="Q136" s="11"/>
    </row>
    <row r="137" spans="1:17" ht="15.75" customHeight="1" x14ac:dyDescent="0.25">
      <c r="A137" s="2"/>
      <c r="B137" s="65"/>
      <c r="C137" s="65"/>
      <c r="D137" s="65"/>
      <c r="E137" s="65" t="s">
        <v>204</v>
      </c>
      <c r="F137" s="67"/>
      <c r="G137" s="44">
        <v>1000</v>
      </c>
      <c r="H137" s="51">
        <v>1000</v>
      </c>
      <c r="I137" s="52">
        <v>1000</v>
      </c>
      <c r="J137" s="67">
        <f t="shared" si="81"/>
        <v>-1000</v>
      </c>
      <c r="K137" s="68">
        <f t="shared" si="82"/>
        <v>0</v>
      </c>
      <c r="L137" s="77"/>
      <c r="M137" s="53"/>
      <c r="N137" s="49"/>
      <c r="O137" s="50"/>
      <c r="P137" s="11"/>
      <c r="Q137" s="11"/>
    </row>
    <row r="138" spans="1:17" ht="15" customHeight="1" x14ac:dyDescent="0.25">
      <c r="A138" s="2"/>
      <c r="B138" s="65"/>
      <c r="C138" s="65"/>
      <c r="D138" s="65" t="s">
        <v>205</v>
      </c>
      <c r="E138" s="65"/>
      <c r="F138" s="71">
        <f t="shared" ref="F138:I138" si="83">ROUND(SUM(F131:F137),5)</f>
        <v>0</v>
      </c>
      <c r="G138" s="19">
        <f t="shared" si="83"/>
        <v>56000</v>
      </c>
      <c r="H138" s="20">
        <f t="shared" si="83"/>
        <v>56000</v>
      </c>
      <c r="I138" s="21">
        <f t="shared" si="83"/>
        <v>56000</v>
      </c>
      <c r="J138" s="71">
        <f t="shared" si="81"/>
        <v>-56000</v>
      </c>
      <c r="K138" s="72">
        <f t="shared" si="82"/>
        <v>0</v>
      </c>
      <c r="L138" s="73"/>
      <c r="M138" s="74"/>
      <c r="N138" s="62"/>
      <c r="O138" s="63"/>
      <c r="P138" s="27"/>
      <c r="Q138" s="27"/>
    </row>
    <row r="139" spans="1:17" ht="30" customHeight="1" x14ac:dyDescent="0.25">
      <c r="A139" s="2"/>
      <c r="B139" s="65"/>
      <c r="C139" s="65"/>
      <c r="D139" s="65" t="s">
        <v>206</v>
      </c>
      <c r="E139" s="65"/>
      <c r="F139" s="67"/>
      <c r="G139" s="29"/>
      <c r="H139" s="30"/>
      <c r="I139" s="31"/>
      <c r="J139" s="67"/>
      <c r="K139" s="68"/>
      <c r="L139" s="77"/>
      <c r="M139" s="53"/>
      <c r="N139" s="49"/>
      <c r="O139" s="50"/>
      <c r="P139" s="11"/>
      <c r="Q139" s="11"/>
    </row>
    <row r="140" spans="1:17" ht="15" customHeight="1" x14ac:dyDescent="0.25">
      <c r="A140" s="2"/>
      <c r="B140" s="65"/>
      <c r="C140" s="65"/>
      <c r="D140" s="65"/>
      <c r="E140" s="65" t="s">
        <v>207</v>
      </c>
      <c r="F140" s="67"/>
      <c r="G140" s="44">
        <v>8500</v>
      </c>
      <c r="H140" s="51">
        <v>8500</v>
      </c>
      <c r="I140" s="52">
        <v>8500</v>
      </c>
      <c r="J140" s="67">
        <f t="shared" ref="J140:J141" si="84">ROUND((F140-G140),5)</f>
        <v>-8500</v>
      </c>
      <c r="K140" s="68">
        <f t="shared" ref="K140:K152" si="85">ROUND(IF(G140=0, IF(F140=0, 0, 1), F140/G140),5)</f>
        <v>0</v>
      </c>
      <c r="L140" s="77"/>
      <c r="M140" s="53"/>
      <c r="N140" s="49"/>
      <c r="O140" s="50"/>
      <c r="P140" s="11"/>
      <c r="Q140" s="11"/>
    </row>
    <row r="141" spans="1:17" ht="15" customHeight="1" x14ac:dyDescent="0.25">
      <c r="A141" s="2"/>
      <c r="B141" s="65"/>
      <c r="C141" s="65"/>
      <c r="D141" s="65"/>
      <c r="E141" s="65" t="s">
        <v>208</v>
      </c>
      <c r="F141" s="67"/>
      <c r="G141" s="44">
        <v>5000</v>
      </c>
      <c r="H141" s="51">
        <v>5000</v>
      </c>
      <c r="I141" s="52">
        <v>5000</v>
      </c>
      <c r="J141" s="67">
        <f t="shared" si="84"/>
        <v>-5000</v>
      </c>
      <c r="K141" s="68">
        <f t="shared" si="85"/>
        <v>0</v>
      </c>
      <c r="L141" s="77"/>
      <c r="M141" s="53"/>
      <c r="N141" s="49"/>
      <c r="O141" s="50"/>
      <c r="P141" s="11"/>
      <c r="Q141" s="11"/>
    </row>
    <row r="142" spans="1:17" ht="15" customHeight="1" x14ac:dyDescent="0.25">
      <c r="A142" s="2"/>
      <c r="B142" s="65"/>
      <c r="C142" s="65"/>
      <c r="D142" s="65"/>
      <c r="E142" s="65" t="s">
        <v>209</v>
      </c>
      <c r="F142" s="67"/>
      <c r="G142" s="44">
        <v>2500</v>
      </c>
      <c r="H142" s="51">
        <v>2500</v>
      </c>
      <c r="I142" s="52">
        <v>2500</v>
      </c>
      <c r="J142" s="67">
        <f>(770+200+451.5)-2500</f>
        <v>-1078.5</v>
      </c>
      <c r="K142" s="68">
        <f t="shared" si="85"/>
        <v>0</v>
      </c>
      <c r="L142" s="37"/>
      <c r="M142" s="53"/>
      <c r="N142" s="49"/>
      <c r="O142" s="50"/>
      <c r="P142" s="64" t="s">
        <v>210</v>
      </c>
      <c r="Q142" s="11"/>
    </row>
    <row r="143" spans="1:17" ht="15" customHeight="1" x14ac:dyDescent="0.25">
      <c r="A143" s="2"/>
      <c r="B143" s="2"/>
      <c r="C143" s="2"/>
      <c r="D143" s="2"/>
      <c r="E143" s="2" t="s">
        <v>211</v>
      </c>
      <c r="F143" s="28"/>
      <c r="G143" s="44">
        <v>500</v>
      </c>
      <c r="H143" s="51">
        <v>500</v>
      </c>
      <c r="I143" s="52">
        <v>500</v>
      </c>
      <c r="J143" s="28">
        <f t="shared" ref="J143:J152" si="86">ROUND((F143-G143),5)</f>
        <v>-500</v>
      </c>
      <c r="K143" s="32">
        <f t="shared" si="85"/>
        <v>0</v>
      </c>
      <c r="L143" s="8"/>
      <c r="M143" s="10"/>
      <c r="N143" s="49"/>
      <c r="O143" s="50"/>
      <c r="P143" s="11"/>
      <c r="Q143" s="11"/>
    </row>
    <row r="144" spans="1:17" ht="15" customHeight="1" x14ac:dyDescent="0.25">
      <c r="A144" s="2"/>
      <c r="B144" s="2"/>
      <c r="C144" s="2"/>
      <c r="D144" s="2"/>
      <c r="E144" s="2" t="s">
        <v>212</v>
      </c>
      <c r="F144" s="28"/>
      <c r="G144" s="44">
        <v>10000</v>
      </c>
      <c r="H144" s="51">
        <v>10000</v>
      </c>
      <c r="I144" s="52">
        <v>10000</v>
      </c>
      <c r="J144" s="28">
        <f t="shared" si="86"/>
        <v>-10000</v>
      </c>
      <c r="K144" s="32">
        <f t="shared" si="85"/>
        <v>0</v>
      </c>
      <c r="L144" s="42" t="s">
        <v>213</v>
      </c>
      <c r="M144" s="10"/>
      <c r="N144" s="49"/>
      <c r="O144" s="50"/>
      <c r="P144" s="11"/>
      <c r="Q144" s="11"/>
    </row>
    <row r="145" spans="1:17" ht="15" customHeight="1" x14ac:dyDescent="0.25">
      <c r="A145" s="2"/>
      <c r="B145" s="2"/>
      <c r="C145" s="2"/>
      <c r="D145" s="2"/>
      <c r="E145" s="2" t="s">
        <v>214</v>
      </c>
      <c r="F145" s="28"/>
      <c r="G145" s="44">
        <v>350</v>
      </c>
      <c r="H145" s="51">
        <v>350</v>
      </c>
      <c r="I145" s="52">
        <v>350</v>
      </c>
      <c r="J145" s="28">
        <f t="shared" si="86"/>
        <v>-350</v>
      </c>
      <c r="K145" s="32">
        <f t="shared" si="85"/>
        <v>0</v>
      </c>
      <c r="L145" s="8"/>
      <c r="M145" s="10"/>
      <c r="N145" s="49"/>
      <c r="O145" s="50"/>
      <c r="P145" s="11"/>
      <c r="Q145" s="11"/>
    </row>
    <row r="146" spans="1:17" ht="15" customHeight="1" x14ac:dyDescent="0.25">
      <c r="A146" s="2"/>
      <c r="B146" s="2"/>
      <c r="C146" s="2"/>
      <c r="D146" s="2"/>
      <c r="E146" s="2" t="s">
        <v>215</v>
      </c>
      <c r="F146" s="28"/>
      <c r="G146" s="44">
        <v>250</v>
      </c>
      <c r="H146" s="51">
        <v>250</v>
      </c>
      <c r="I146" s="52">
        <v>250</v>
      </c>
      <c r="J146" s="28">
        <f t="shared" si="86"/>
        <v>-250</v>
      </c>
      <c r="K146" s="32">
        <f t="shared" si="85"/>
        <v>0</v>
      </c>
      <c r="L146" s="8"/>
      <c r="M146" s="10"/>
      <c r="N146" s="49"/>
      <c r="O146" s="50"/>
      <c r="P146" s="11"/>
      <c r="Q146" s="11"/>
    </row>
    <row r="147" spans="1:17" ht="15" customHeight="1" x14ac:dyDescent="0.25">
      <c r="A147" s="2"/>
      <c r="B147" s="2"/>
      <c r="C147" s="2"/>
      <c r="D147" s="2"/>
      <c r="E147" s="2" t="s">
        <v>216</v>
      </c>
      <c r="F147" s="28"/>
      <c r="G147" s="44">
        <v>350</v>
      </c>
      <c r="H147" s="51">
        <v>350</v>
      </c>
      <c r="I147" s="52">
        <v>350</v>
      </c>
      <c r="J147" s="28">
        <f t="shared" si="86"/>
        <v>-350</v>
      </c>
      <c r="K147" s="32">
        <f t="shared" si="85"/>
        <v>0</v>
      </c>
      <c r="L147" s="8"/>
      <c r="M147" s="10"/>
      <c r="N147" s="49"/>
      <c r="O147" s="50"/>
      <c r="P147" s="11"/>
      <c r="Q147" s="11"/>
    </row>
    <row r="148" spans="1:17" ht="15" customHeight="1" x14ac:dyDescent="0.25">
      <c r="A148" s="2"/>
      <c r="B148" s="2"/>
      <c r="C148" s="2"/>
      <c r="D148" s="2"/>
      <c r="E148" s="17" t="s">
        <v>217</v>
      </c>
      <c r="F148" s="28"/>
      <c r="G148" s="44">
        <v>2500</v>
      </c>
      <c r="H148" s="51">
        <v>2500</v>
      </c>
      <c r="I148" s="52">
        <v>2500</v>
      </c>
      <c r="J148" s="28">
        <f t="shared" si="86"/>
        <v>-2500</v>
      </c>
      <c r="K148" s="32">
        <f t="shared" si="85"/>
        <v>0</v>
      </c>
      <c r="L148" s="8"/>
      <c r="M148" s="10"/>
      <c r="N148" s="49"/>
      <c r="O148" s="50"/>
      <c r="P148" s="11"/>
      <c r="Q148" s="11"/>
    </row>
    <row r="149" spans="1:17" ht="15" customHeight="1" x14ac:dyDescent="0.25">
      <c r="A149" s="2"/>
      <c r="B149" s="2"/>
      <c r="C149" s="2"/>
      <c r="D149" s="2"/>
      <c r="E149" s="2" t="s">
        <v>218</v>
      </c>
      <c r="F149" s="28"/>
      <c r="G149" s="44">
        <v>1000</v>
      </c>
      <c r="H149" s="51">
        <v>1000</v>
      </c>
      <c r="I149" s="52">
        <v>1000</v>
      </c>
      <c r="J149" s="28">
        <f t="shared" si="86"/>
        <v>-1000</v>
      </c>
      <c r="K149" s="32">
        <f t="shared" si="85"/>
        <v>0</v>
      </c>
      <c r="L149" s="8"/>
      <c r="M149" s="10"/>
      <c r="N149" s="49"/>
      <c r="O149" s="50"/>
      <c r="P149" s="11"/>
      <c r="Q149" s="11"/>
    </row>
    <row r="150" spans="1:17" ht="15.75" customHeight="1" x14ac:dyDescent="0.25">
      <c r="A150" s="65"/>
      <c r="B150" s="65"/>
      <c r="C150" s="65"/>
      <c r="D150" s="65"/>
      <c r="E150" s="66" t="s">
        <v>219</v>
      </c>
      <c r="F150" s="67"/>
      <c r="G150" s="44">
        <v>6000</v>
      </c>
      <c r="H150" s="51">
        <v>6000</v>
      </c>
      <c r="I150" s="52">
        <v>6000</v>
      </c>
      <c r="J150" s="28">
        <f t="shared" si="86"/>
        <v>-6000</v>
      </c>
      <c r="K150" s="32">
        <f t="shared" si="85"/>
        <v>0</v>
      </c>
      <c r="L150" s="37" t="s">
        <v>220</v>
      </c>
      <c r="M150" s="53"/>
      <c r="N150" s="53"/>
      <c r="O150" s="54"/>
      <c r="P150" s="64" t="s">
        <v>221</v>
      </c>
      <c r="Q150" s="11"/>
    </row>
    <row r="151" spans="1:17" ht="15.75" customHeight="1" x14ac:dyDescent="0.25">
      <c r="A151" s="65"/>
      <c r="B151" s="65"/>
      <c r="C151" s="65"/>
      <c r="D151" s="65"/>
      <c r="E151" s="65" t="s">
        <v>222</v>
      </c>
      <c r="F151" s="67"/>
      <c r="G151" s="44">
        <v>500</v>
      </c>
      <c r="H151" s="51">
        <v>500</v>
      </c>
      <c r="I151" s="52">
        <v>500</v>
      </c>
      <c r="J151" s="67">
        <f t="shared" si="86"/>
        <v>-500</v>
      </c>
      <c r="K151" s="68">
        <f t="shared" si="85"/>
        <v>0</v>
      </c>
      <c r="L151" s="77"/>
      <c r="M151" s="53"/>
      <c r="N151" s="53"/>
      <c r="O151" s="54"/>
      <c r="P151" s="11"/>
      <c r="Q151" s="11"/>
    </row>
    <row r="152" spans="1:17" ht="15" customHeight="1" x14ac:dyDescent="0.25">
      <c r="A152" s="65"/>
      <c r="B152" s="65"/>
      <c r="C152" s="65"/>
      <c r="D152" s="65" t="s">
        <v>223</v>
      </c>
      <c r="E152" s="65"/>
      <c r="F152" s="71">
        <f t="shared" ref="F152:I152" si="87">ROUND(SUM(F139:F151),5)</f>
        <v>0</v>
      </c>
      <c r="G152" s="19">
        <f t="shared" si="87"/>
        <v>37450</v>
      </c>
      <c r="H152" s="20">
        <f t="shared" si="87"/>
        <v>37450</v>
      </c>
      <c r="I152" s="21">
        <f t="shared" si="87"/>
        <v>37450</v>
      </c>
      <c r="J152" s="71">
        <f t="shared" si="86"/>
        <v>-37450</v>
      </c>
      <c r="K152" s="72">
        <f t="shared" si="85"/>
        <v>0</v>
      </c>
      <c r="L152" s="73"/>
      <c r="M152" s="74"/>
      <c r="N152" s="74"/>
      <c r="O152" s="84"/>
      <c r="P152" s="27"/>
      <c r="Q152" s="27"/>
    </row>
    <row r="153" spans="1:17" ht="30" customHeight="1" x14ac:dyDescent="0.25">
      <c r="A153" s="65"/>
      <c r="B153" s="65"/>
      <c r="C153" s="65"/>
      <c r="D153" s="65" t="s">
        <v>224</v>
      </c>
      <c r="E153" s="65"/>
      <c r="F153" s="67"/>
      <c r="G153" s="29"/>
      <c r="H153" s="30"/>
      <c r="I153" s="31"/>
      <c r="J153" s="67"/>
      <c r="K153" s="68"/>
      <c r="L153" s="77"/>
      <c r="M153" s="53"/>
      <c r="N153" s="53"/>
      <c r="O153" s="54"/>
      <c r="P153" s="11"/>
      <c r="Q153" s="11"/>
    </row>
    <row r="154" spans="1:17" ht="15" customHeight="1" x14ac:dyDescent="0.25">
      <c r="A154" s="65"/>
      <c r="B154" s="65"/>
      <c r="C154" s="65"/>
      <c r="D154" s="65"/>
      <c r="E154" s="65" t="s">
        <v>225</v>
      </c>
      <c r="F154" s="67"/>
      <c r="G154" s="44">
        <f t="shared" ref="G154:I154" si="88">$L154*M154</f>
        <v>4500</v>
      </c>
      <c r="H154" s="51">
        <f t="shared" si="88"/>
        <v>6000</v>
      </c>
      <c r="I154" s="52">
        <f t="shared" si="88"/>
        <v>7500</v>
      </c>
      <c r="J154" s="67">
        <f t="shared" ref="J154:J160" si="89">ROUND((F154-G154),5)</f>
        <v>-4500</v>
      </c>
      <c r="K154" s="68">
        <f t="shared" ref="K154:K160" si="90">ROUND(IF(G154=0, IF(F154=0, 0, 1), F154/G154),5)</f>
        <v>0</v>
      </c>
      <c r="L154" s="37">
        <v>15</v>
      </c>
      <c r="M154" s="38">
        <v>300</v>
      </c>
      <c r="N154" s="69">
        <v>400</v>
      </c>
      <c r="O154" s="70">
        <v>500</v>
      </c>
      <c r="P154" s="11"/>
      <c r="Q154" s="11"/>
    </row>
    <row r="155" spans="1:17" ht="15" customHeight="1" x14ac:dyDescent="0.25">
      <c r="A155" s="65"/>
      <c r="B155" s="65"/>
      <c r="C155" s="65"/>
      <c r="D155" s="65"/>
      <c r="E155" s="65" t="s">
        <v>226</v>
      </c>
      <c r="F155" s="67"/>
      <c r="G155" s="44">
        <f>L155*M155</f>
        <v>1350</v>
      </c>
      <c r="H155" s="51">
        <f>G155*1.33</f>
        <v>1795.5</v>
      </c>
      <c r="I155" s="52">
        <f>H155*1.25</f>
        <v>2244.375</v>
      </c>
      <c r="J155" s="67">
        <f t="shared" si="89"/>
        <v>-1350</v>
      </c>
      <c r="K155" s="68">
        <f t="shared" si="90"/>
        <v>0</v>
      </c>
      <c r="L155" s="37">
        <v>15</v>
      </c>
      <c r="M155" s="38">
        <v>90</v>
      </c>
      <c r="N155" s="69">
        <v>120</v>
      </c>
      <c r="O155" s="70">
        <v>150</v>
      </c>
      <c r="P155" s="11"/>
      <c r="Q155" s="11"/>
    </row>
    <row r="156" spans="1:17" ht="15" customHeight="1" x14ac:dyDescent="0.25">
      <c r="A156" s="65"/>
      <c r="B156" s="65"/>
      <c r="C156" s="65"/>
      <c r="D156" s="65"/>
      <c r="E156" s="65" t="s">
        <v>227</v>
      </c>
      <c r="F156" s="67"/>
      <c r="G156" s="44">
        <v>1000</v>
      </c>
      <c r="H156" s="51">
        <v>1000</v>
      </c>
      <c r="I156" s="52">
        <v>1000</v>
      </c>
      <c r="J156" s="67">
        <f t="shared" si="89"/>
        <v>-1000</v>
      </c>
      <c r="K156" s="68">
        <f t="shared" si="90"/>
        <v>0</v>
      </c>
      <c r="L156" s="77"/>
      <c r="M156" s="53"/>
      <c r="N156" s="53"/>
      <c r="O156" s="54"/>
      <c r="P156" s="11"/>
      <c r="Q156" s="11"/>
    </row>
    <row r="157" spans="1:17" ht="15.75" customHeight="1" x14ac:dyDescent="0.25">
      <c r="A157" s="65"/>
      <c r="B157" s="65"/>
      <c r="C157" s="65"/>
      <c r="D157" s="65"/>
      <c r="E157" s="65" t="s">
        <v>228</v>
      </c>
      <c r="F157" s="67"/>
      <c r="G157" s="44">
        <v>1000</v>
      </c>
      <c r="H157" s="51">
        <v>1000</v>
      </c>
      <c r="I157" s="52">
        <v>1000</v>
      </c>
      <c r="J157" s="67">
        <f t="shared" si="89"/>
        <v>-1000</v>
      </c>
      <c r="K157" s="68">
        <f t="shared" si="90"/>
        <v>0</v>
      </c>
      <c r="L157" s="77"/>
      <c r="M157" s="53"/>
      <c r="N157" s="53"/>
      <c r="O157" s="54"/>
      <c r="P157" s="11"/>
      <c r="Q157" s="11"/>
    </row>
    <row r="158" spans="1:17" ht="15.75" customHeight="1" x14ac:dyDescent="0.25">
      <c r="A158" s="65"/>
      <c r="B158" s="65"/>
      <c r="C158" s="65"/>
      <c r="D158" s="65" t="s">
        <v>229</v>
      </c>
      <c r="E158" s="65"/>
      <c r="F158" s="71">
        <f t="shared" ref="F158:I158" si="91">ROUND(SUM(F153:F157),5)</f>
        <v>0</v>
      </c>
      <c r="G158" s="19">
        <f t="shared" si="91"/>
        <v>7850</v>
      </c>
      <c r="H158" s="20">
        <f t="shared" si="91"/>
        <v>9795.5</v>
      </c>
      <c r="I158" s="21">
        <f t="shared" si="91"/>
        <v>11744.375</v>
      </c>
      <c r="J158" s="71">
        <f t="shared" si="89"/>
        <v>-7850</v>
      </c>
      <c r="K158" s="72">
        <f t="shared" si="90"/>
        <v>0</v>
      </c>
      <c r="L158" s="73"/>
      <c r="M158" s="74"/>
      <c r="N158" s="74"/>
      <c r="O158" s="84"/>
      <c r="P158" s="27"/>
      <c r="Q158" s="27"/>
    </row>
    <row r="159" spans="1:17" ht="15.75" customHeight="1" x14ac:dyDescent="0.25">
      <c r="A159" s="65"/>
      <c r="B159" s="65"/>
      <c r="C159" s="94" t="s">
        <v>230</v>
      </c>
      <c r="D159" s="93"/>
      <c r="E159" s="93"/>
      <c r="F159" s="67">
        <f>ROUND(F69+F77+F85+F98+F110+F118+F124+F130+F138+F152+SUM(F158),5)</f>
        <v>0</v>
      </c>
      <c r="G159" s="29">
        <f t="shared" ref="G159:I159" si="92">ROUND(G77+G85+G98+G103+G110+G118+G124+G130+G138+G152+G158,5)</f>
        <v>473160</v>
      </c>
      <c r="H159" s="30">
        <f t="shared" si="92"/>
        <v>551670.5</v>
      </c>
      <c r="I159" s="31">
        <f t="shared" si="92"/>
        <v>630228.125</v>
      </c>
      <c r="J159" s="67">
        <f t="shared" si="89"/>
        <v>-473160</v>
      </c>
      <c r="K159" s="68">
        <f t="shared" si="90"/>
        <v>0</v>
      </c>
      <c r="L159" s="77"/>
      <c r="M159" s="53"/>
      <c r="N159" s="53"/>
      <c r="O159" s="54"/>
      <c r="P159" s="11"/>
      <c r="Q159" s="11"/>
    </row>
    <row r="160" spans="1:17" ht="30" customHeight="1" x14ac:dyDescent="0.2">
      <c r="A160" s="66" t="s">
        <v>231</v>
      </c>
      <c r="B160" s="65"/>
      <c r="C160" s="65"/>
      <c r="D160" s="65"/>
      <c r="E160" s="65"/>
      <c r="F160" s="71">
        <f t="shared" ref="F160:I160" si="93">ROUND(F68-F159,5)</f>
        <v>0</v>
      </c>
      <c r="G160" s="19">
        <f t="shared" si="93"/>
        <v>71140</v>
      </c>
      <c r="H160" s="20">
        <f t="shared" si="93"/>
        <v>129450.25</v>
      </c>
      <c r="I160" s="21">
        <f t="shared" si="93"/>
        <v>187947.8125</v>
      </c>
      <c r="J160" s="71">
        <f t="shared" si="89"/>
        <v>-71140</v>
      </c>
      <c r="K160" s="72">
        <f t="shared" si="90"/>
        <v>0</v>
      </c>
      <c r="L160" s="73"/>
      <c r="M160" s="85"/>
      <c r="N160" s="85"/>
      <c r="O160" s="84"/>
      <c r="P160" s="86"/>
      <c r="Q160" s="86"/>
    </row>
    <row r="161" spans="1:17" ht="15.75" customHeight="1" x14ac:dyDescent="0.25">
      <c r="A161" s="87"/>
      <c r="B161" s="87"/>
      <c r="C161" s="87"/>
      <c r="D161" s="87"/>
      <c r="E161" s="87"/>
      <c r="F161" s="55"/>
      <c r="G161" s="88"/>
      <c r="H161" s="89"/>
      <c r="I161" s="90"/>
      <c r="J161" s="55"/>
      <c r="K161" s="55"/>
      <c r="L161" s="77"/>
      <c r="M161" s="53"/>
      <c r="N161" s="53"/>
      <c r="O161" s="54"/>
      <c r="P161" s="11"/>
      <c r="Q161" s="11"/>
    </row>
    <row r="162" spans="1:17" ht="15" customHeight="1" x14ac:dyDescent="0.25">
      <c r="A162" s="87"/>
      <c r="B162" s="87"/>
      <c r="C162" s="87"/>
      <c r="D162" s="87"/>
      <c r="E162" s="87"/>
      <c r="F162" s="55"/>
      <c r="G162" s="88"/>
      <c r="H162" s="89"/>
      <c r="I162" s="90"/>
      <c r="J162" s="55"/>
      <c r="K162" s="55"/>
      <c r="L162" s="77"/>
      <c r="M162" s="53"/>
      <c r="N162" s="53"/>
      <c r="O162" s="54"/>
      <c r="P162" s="11"/>
      <c r="Q162" s="11"/>
    </row>
    <row r="163" spans="1:17" ht="15" customHeight="1" x14ac:dyDescent="0.25">
      <c r="A163" s="86"/>
      <c r="B163" s="86"/>
      <c r="C163" s="86"/>
      <c r="D163" s="86"/>
      <c r="E163" s="86"/>
      <c r="F163" s="11"/>
      <c r="G163" s="88"/>
      <c r="H163" s="89"/>
      <c r="I163" s="90"/>
      <c r="J163" s="11"/>
      <c r="K163" s="11"/>
      <c r="L163" s="8"/>
      <c r="M163" s="10"/>
      <c r="N163" s="49"/>
      <c r="O163" s="50"/>
      <c r="P163" s="11"/>
      <c r="Q163" s="11"/>
    </row>
    <row r="164" spans="1:17" ht="15" customHeight="1" x14ac:dyDescent="0.25">
      <c r="A164" s="86"/>
      <c r="B164" s="86"/>
      <c r="C164" s="86"/>
      <c r="D164" s="86"/>
      <c r="E164" s="86"/>
      <c r="F164" s="11"/>
      <c r="G164" s="91"/>
      <c r="H164" s="89"/>
      <c r="I164" s="90"/>
      <c r="J164" s="11"/>
      <c r="K164" s="11"/>
      <c r="L164" s="8"/>
      <c r="M164" s="10"/>
      <c r="N164" s="49"/>
      <c r="O164" s="50"/>
      <c r="P164" s="11"/>
      <c r="Q164" s="11"/>
    </row>
  </sheetData>
  <mergeCells count="2">
    <mergeCell ref="M6:O6"/>
    <mergeCell ref="C159:E1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137</vt:i4>
      </vt:variant>
    </vt:vector>
  </HeadingPairs>
  <TitlesOfParts>
    <vt:vector size="138" baseType="lpstr">
      <vt:lpstr>P&amp;L</vt:lpstr>
      <vt:lpstr>'P&amp;L'!QB_COLUMN_59200</vt:lpstr>
      <vt:lpstr>'P&amp;L'!QB_COLUMN_63620</vt:lpstr>
      <vt:lpstr>'P&amp;L'!QB_COLUMN_64430</vt:lpstr>
      <vt:lpstr>'P&amp;L'!QB_COLUMN_76210</vt:lpstr>
      <vt:lpstr>'P&amp;L'!QB_ROW_106240</vt:lpstr>
      <vt:lpstr>'P&amp;L'!QB_ROW_107240</vt:lpstr>
      <vt:lpstr>'P&amp;L'!QB_ROW_108240</vt:lpstr>
      <vt:lpstr>'P&amp;L'!QB_ROW_109240</vt:lpstr>
      <vt:lpstr>'P&amp;L'!QB_ROW_110240</vt:lpstr>
      <vt:lpstr>'P&amp;L'!QB_ROW_111240</vt:lpstr>
      <vt:lpstr>'P&amp;L'!QB_ROW_112240</vt:lpstr>
      <vt:lpstr>'P&amp;L'!QB_ROW_113240</vt:lpstr>
      <vt:lpstr>'P&amp;L'!QB_ROW_114240</vt:lpstr>
      <vt:lpstr>'P&amp;L'!QB_ROW_115240</vt:lpstr>
      <vt:lpstr>'P&amp;L'!QB_ROW_116240</vt:lpstr>
      <vt:lpstr>'P&amp;L'!QB_ROW_117240</vt:lpstr>
      <vt:lpstr>'P&amp;L'!QB_ROW_118240</vt:lpstr>
      <vt:lpstr>'P&amp;L'!QB_ROW_119240</vt:lpstr>
      <vt:lpstr>'P&amp;L'!QB_ROW_120240</vt:lpstr>
      <vt:lpstr>'P&amp;L'!QB_ROW_121030</vt:lpstr>
      <vt:lpstr>'P&amp;L'!QB_ROW_121240</vt:lpstr>
      <vt:lpstr>'P&amp;L'!QB_ROW_121330</vt:lpstr>
      <vt:lpstr>'P&amp;L'!QB_ROW_122240</vt:lpstr>
      <vt:lpstr>'P&amp;L'!QB_ROW_123240</vt:lpstr>
      <vt:lpstr>'P&amp;L'!QB_ROW_124240</vt:lpstr>
      <vt:lpstr>'P&amp;L'!QB_ROW_125240</vt:lpstr>
      <vt:lpstr>'P&amp;L'!QB_ROW_126240</vt:lpstr>
      <vt:lpstr>'P&amp;L'!QB_ROW_127240</vt:lpstr>
      <vt:lpstr>'P&amp;L'!QB_ROW_130240</vt:lpstr>
      <vt:lpstr>'P&amp;L'!QB_ROW_13030</vt:lpstr>
      <vt:lpstr>'P&amp;L'!QB_ROW_131030</vt:lpstr>
      <vt:lpstr>'P&amp;L'!QB_ROW_131240</vt:lpstr>
      <vt:lpstr>'P&amp;L'!QB_ROW_131330</vt:lpstr>
      <vt:lpstr>'P&amp;L'!QB_ROW_132240</vt:lpstr>
      <vt:lpstr>'P&amp;L'!QB_ROW_133240</vt:lpstr>
      <vt:lpstr>'P&amp;L'!QB_ROW_13330</vt:lpstr>
      <vt:lpstr>'P&amp;L'!QB_ROW_137030</vt:lpstr>
      <vt:lpstr>'P&amp;L'!QB_ROW_137240</vt:lpstr>
      <vt:lpstr>'P&amp;L'!QB_ROW_137330</vt:lpstr>
      <vt:lpstr>'P&amp;L'!QB_ROW_138240</vt:lpstr>
      <vt:lpstr>'P&amp;L'!QB_ROW_139240</vt:lpstr>
      <vt:lpstr>'P&amp;L'!QB_ROW_140030</vt:lpstr>
      <vt:lpstr>'P&amp;L'!QB_ROW_140240</vt:lpstr>
      <vt:lpstr>'P&amp;L'!QB_ROW_140330</vt:lpstr>
      <vt:lpstr>'P&amp;L'!QB_ROW_141240</vt:lpstr>
      <vt:lpstr>'P&amp;L'!QB_ROW_142030</vt:lpstr>
      <vt:lpstr>'P&amp;L'!QB_ROW_142240</vt:lpstr>
      <vt:lpstr>'P&amp;L'!QB_ROW_142330</vt:lpstr>
      <vt:lpstr>'P&amp;L'!QB_ROW_143240</vt:lpstr>
      <vt:lpstr>'P&amp;L'!QB_ROW_144240</vt:lpstr>
      <vt:lpstr>'P&amp;L'!QB_ROW_146240</vt:lpstr>
      <vt:lpstr>'P&amp;L'!QB_ROW_147240</vt:lpstr>
      <vt:lpstr>'P&amp;L'!QB_ROW_148240</vt:lpstr>
      <vt:lpstr>'P&amp;L'!QB_ROW_150030</vt:lpstr>
      <vt:lpstr>'P&amp;L'!QB_ROW_150240</vt:lpstr>
      <vt:lpstr>'P&amp;L'!QB_ROW_150330</vt:lpstr>
      <vt:lpstr>'P&amp;L'!QB_ROW_151240</vt:lpstr>
      <vt:lpstr>'P&amp;L'!QB_ROW_154240</vt:lpstr>
      <vt:lpstr>'P&amp;L'!QB_ROW_155240</vt:lpstr>
      <vt:lpstr>'P&amp;L'!QB_ROW_156240</vt:lpstr>
      <vt:lpstr>'P&amp;L'!QB_ROW_157240</vt:lpstr>
      <vt:lpstr>'P&amp;L'!QB_ROW_158240</vt:lpstr>
      <vt:lpstr>'P&amp;L'!QB_ROW_159240</vt:lpstr>
      <vt:lpstr>'P&amp;L'!QB_ROW_162240</vt:lpstr>
      <vt:lpstr>'P&amp;L'!QB_ROW_164240</vt:lpstr>
      <vt:lpstr>'P&amp;L'!QB_ROW_166240</vt:lpstr>
      <vt:lpstr>'P&amp;L'!QB_ROW_167240</vt:lpstr>
      <vt:lpstr>'P&amp;L'!QB_ROW_168240</vt:lpstr>
      <vt:lpstr>'P&amp;L'!QB_ROW_172240</vt:lpstr>
      <vt:lpstr>'P&amp;L'!QB_ROW_17240</vt:lpstr>
      <vt:lpstr>'P&amp;L'!QB_ROW_174240</vt:lpstr>
      <vt:lpstr>'P&amp;L'!QB_ROW_175240</vt:lpstr>
      <vt:lpstr>'P&amp;L'!QB_ROW_176030</vt:lpstr>
      <vt:lpstr>'P&amp;L'!QB_ROW_176240</vt:lpstr>
      <vt:lpstr>'P&amp;L'!QB_ROW_176330</vt:lpstr>
      <vt:lpstr>'P&amp;L'!QB_ROW_177240</vt:lpstr>
      <vt:lpstr>'P&amp;L'!QB_ROW_178240</vt:lpstr>
      <vt:lpstr>'P&amp;L'!QB_ROW_179240</vt:lpstr>
      <vt:lpstr>'P&amp;L'!QB_ROW_180240</vt:lpstr>
      <vt:lpstr>'P&amp;L'!QB_ROW_181240</vt:lpstr>
      <vt:lpstr>'P&amp;L'!QB_ROW_182240</vt:lpstr>
      <vt:lpstr>'P&amp;L'!QB_ROW_18301</vt:lpstr>
      <vt:lpstr>'P&amp;L'!QB_ROW_183240</vt:lpstr>
      <vt:lpstr>'P&amp;L'!QB_ROW_184240</vt:lpstr>
      <vt:lpstr>'P&amp;L'!QB_ROW_185240</vt:lpstr>
      <vt:lpstr>'P&amp;L'!QB_ROW_190240</vt:lpstr>
      <vt:lpstr>'P&amp;L'!QB_ROW_19030</vt:lpstr>
      <vt:lpstr>'P&amp;L'!QB_ROW_191240</vt:lpstr>
      <vt:lpstr>'P&amp;L'!QB_ROW_192240</vt:lpstr>
      <vt:lpstr>'P&amp;L'!QB_ROW_19240</vt:lpstr>
      <vt:lpstr>'P&amp;L'!QB_ROW_193240</vt:lpstr>
      <vt:lpstr>'P&amp;L'!QB_ROW_19330</vt:lpstr>
      <vt:lpstr>'P&amp;L'!QB_ROW_194240</vt:lpstr>
      <vt:lpstr>'P&amp;L'!QB_ROW_195240</vt:lpstr>
      <vt:lpstr>'P&amp;L'!QB_ROW_196240</vt:lpstr>
      <vt:lpstr>'P&amp;L'!QB_ROW_197240</vt:lpstr>
      <vt:lpstr>'P&amp;L'!QB_ROW_198240</vt:lpstr>
      <vt:lpstr>'P&amp;L'!QB_ROW_199240</vt:lpstr>
      <vt:lpstr>'P&amp;L'!QB_ROW_20022</vt:lpstr>
      <vt:lpstr>'P&amp;L'!QB_ROW_20240</vt:lpstr>
      <vt:lpstr>'P&amp;L'!QB_ROW_20322</vt:lpstr>
      <vt:lpstr>'P&amp;L'!QB_ROW_21022</vt:lpstr>
      <vt:lpstr>'P&amp;L'!QB_ROW_21322</vt:lpstr>
      <vt:lpstr>'P&amp;L'!QB_ROW_23030</vt:lpstr>
      <vt:lpstr>'P&amp;L'!QB_ROW_23240</vt:lpstr>
      <vt:lpstr>'P&amp;L'!QB_ROW_23330</vt:lpstr>
      <vt:lpstr>'P&amp;L'!QB_ROW_25240</vt:lpstr>
      <vt:lpstr>'P&amp;L'!QB_ROW_30240</vt:lpstr>
      <vt:lpstr>'P&amp;L'!QB_ROW_33240</vt:lpstr>
      <vt:lpstr>'P&amp;L'!QB_ROW_42240</vt:lpstr>
      <vt:lpstr>'P&amp;L'!QB_ROW_46030</vt:lpstr>
      <vt:lpstr>'P&amp;L'!QB_ROW_46240</vt:lpstr>
      <vt:lpstr>'P&amp;L'!QB_ROW_46330</vt:lpstr>
      <vt:lpstr>'P&amp;L'!QB_ROW_48240</vt:lpstr>
      <vt:lpstr>'P&amp;L'!QB_ROW_54240</vt:lpstr>
      <vt:lpstr>'P&amp;L'!QB_ROW_63030</vt:lpstr>
      <vt:lpstr>'P&amp;L'!QB_ROW_63240</vt:lpstr>
      <vt:lpstr>'P&amp;L'!QB_ROW_63330</vt:lpstr>
      <vt:lpstr>'P&amp;L'!QB_ROW_65240</vt:lpstr>
      <vt:lpstr>'P&amp;L'!QB_ROW_66240</vt:lpstr>
      <vt:lpstr>'P&amp;L'!QB_ROW_69030</vt:lpstr>
      <vt:lpstr>'P&amp;L'!QB_ROW_69240</vt:lpstr>
      <vt:lpstr>'P&amp;L'!QB_ROW_69330</vt:lpstr>
      <vt:lpstr>'P&amp;L'!QB_ROW_70240</vt:lpstr>
      <vt:lpstr>'P&amp;L'!QB_ROW_71240</vt:lpstr>
      <vt:lpstr>'P&amp;L'!QB_ROW_72240</vt:lpstr>
      <vt:lpstr>'P&amp;L'!QB_ROW_7240</vt:lpstr>
      <vt:lpstr>'P&amp;L'!QB_ROW_75240</vt:lpstr>
      <vt:lpstr>'P&amp;L'!QB_ROW_77030</vt:lpstr>
      <vt:lpstr>'P&amp;L'!QB_ROW_77240</vt:lpstr>
      <vt:lpstr>'P&amp;L'!QB_ROW_77330</vt:lpstr>
      <vt:lpstr>'P&amp;L'!QB_ROW_78240</vt:lpstr>
      <vt:lpstr>'P&amp;L'!QB_ROW_82240</vt:lpstr>
      <vt:lpstr>'P&amp;L'!QB_ROW_8240</vt:lpstr>
      <vt:lpstr>'P&amp;L'!QB_ROW_84240</vt:lpstr>
      <vt:lpstr>'P&amp;L'!QB_ROW_86311</vt:lpstr>
      <vt:lpstr>'P&amp;L'!QB_ROW_87240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Hanson Hom</dc:creator>
  <cp:lastModifiedBy>Francine Farrell</cp:lastModifiedBy>
  <dcterms:created xsi:type="dcterms:W3CDTF">2015-01-13T04:29:19Z</dcterms:created>
  <dcterms:modified xsi:type="dcterms:W3CDTF">2015-01-14T04:20:52Z</dcterms:modified>
</cp:coreProperties>
</file>