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ne\Desktop\CCAPA\Financial Reports\"/>
    </mc:Choice>
  </mc:AlternateContent>
  <bookViews>
    <workbookView xWindow="0" yWindow="0" windowWidth="10815" windowHeight="14295"/>
  </bookViews>
  <sheets>
    <sheet name="P&amp;L" sheetId="1" r:id="rId1"/>
    <sheet name="Bal Sheet" sheetId="2" r:id="rId2"/>
  </sheets>
  <definedNames>
    <definedName name="_xlnm.Print_Titles" localSheetId="1">'Bal Sheet'!$A:$E,'Bal Sheet'!$1:$1</definedName>
    <definedName name="_xlnm.Print_Titles" localSheetId="0">'P&amp;L'!$A:$G,'P&amp;L'!$1:$2</definedName>
    <definedName name="QB_COLUMN_29" localSheetId="1" hidden="1">'Bal Sheet'!$F$1</definedName>
    <definedName name="QB_COLUMN_59200" localSheetId="0" hidden="1">'P&amp;L'!$H$2</definedName>
    <definedName name="QB_COLUMN_63620" localSheetId="0" hidden="1">'P&amp;L'!$J$2</definedName>
    <definedName name="QB_COLUMN_64430" localSheetId="0" hidden="1">'P&amp;L'!$K$2</definedName>
    <definedName name="QB_COLUMN_76210" localSheetId="0" hidden="1">'P&amp;L'!$I$2</definedName>
    <definedName name="QB_DATA_0" localSheetId="1" hidden="1">'Bal Sheet'!$5:$5,'Bal Sheet'!$6:$6,'Bal Sheet'!#REF!,'Bal Sheet'!#REF!,'Bal Sheet'!$9:$9,'Bal Sheet'!$17:$17,'Bal Sheet'!$22:$22,'Bal Sheet'!$23:$23</definedName>
    <definedName name="QB_DATA_0" localSheetId="0" hidden="1">'P&amp;L'!$6:$6,'P&amp;L'!$7:$7,'P&amp;L'!$8:$8,'P&amp;L'!$9:$9,'P&amp;L'!$12:$12,'P&amp;L'!$15:$15,'P&amp;L'!$16:$16,'P&amp;L'!$17:$17,'P&amp;L'!$20:$20,'P&amp;L'!$21:$21,'P&amp;L'!$22:$22,'P&amp;L'!$23:$23,'P&amp;L'!$26:$26,'P&amp;L'!$29:$29,'P&amp;L'!$30:$30,'P&amp;L'!$31:$31</definedName>
    <definedName name="QB_DATA_1" localSheetId="0" hidden="1">'P&amp;L'!$32:$32,'P&amp;L'!$35:$35,'P&amp;L'!$41:$41,'P&amp;L'!$42:$42,'P&amp;L'!$43:$43,'P&amp;L'!$44:$44,'P&amp;L'!$45:$45,'P&amp;L'!$46:$46,'P&amp;L'!$47:$47,'P&amp;L'!$48:$48,'P&amp;L'!$49:$49,'P&amp;L'!$50:$50,'P&amp;L'!$51:$51,'P&amp;L'!$52:$52,'P&amp;L'!$53:$53,'P&amp;L'!$54:$54</definedName>
    <definedName name="QB_DATA_2" localSheetId="0" hidden="1">'P&amp;L'!$55:$55,'P&amp;L'!$56:$56,'P&amp;L'!$57:$57,'P&amp;L'!$60:$60,'P&amp;L'!$61:$61,'P&amp;L'!$62:$62,'P&amp;L'!$63:$63,'P&amp;L'!$66:$66,'P&amp;L'!$67:$67,'P&amp;L'!$68:$68,'P&amp;L'!$69:$69,'P&amp;L'!$72:$72,'P&amp;L'!$73:$73,'P&amp;L'!$74:$74,'P&amp;L'!$75:$75,'P&amp;L'!$76:$76</definedName>
    <definedName name="QB_DATA_3" localSheetId="0" hidden="1">'P&amp;L'!$77:$77,'P&amp;L'!$80:$80,'P&amp;L'!$81:$81,'P&amp;L'!$82:$82,'P&amp;L'!$83:$83,'P&amp;L'!$84:$84,'P&amp;L'!$85:$85,'P&amp;L'!$86:$86,'P&amp;L'!$87:$87,'P&amp;L'!$88:$88,'P&amp;L'!$89:$89,'P&amp;L'!$90:$90,'P&amp;L'!$93:$93,'P&amp;L'!$94:$94,'P&amp;L'!$95:$95,'P&amp;L'!$96:$96</definedName>
    <definedName name="QB_DATA_4" localSheetId="0" hidden="1">'P&amp;L'!$97:$97,'P&amp;L'!$98:$98,'P&amp;L'!$99:$99,'P&amp;L'!$100:$100,'P&amp;L'!$101:$101,'P&amp;L'!$104:$104,'P&amp;L'!$106:$106,'P&amp;L'!$107:$107,'P&amp;L'!$109:$109,'P&amp;L'!$112:$112,'P&amp;L'!$113:$113,'P&amp;L'!$114:$114,'P&amp;L'!$115:$115,'P&amp;L'!$116:$116,'P&amp;L'!$119:$119,'P&amp;L'!$122:$122</definedName>
    <definedName name="QB_DATA_5" localSheetId="0" hidden="1">'P&amp;L'!$125:$125,'P&amp;L'!$126:$126,'P&amp;L'!$127:$127,'P&amp;L'!$128:$128,'P&amp;L'!$129:$129,'P&amp;L'!$130:$130</definedName>
    <definedName name="QB_FORMULA_0" localSheetId="1" hidden="1">'Bal Sheet'!$F$7,'Bal Sheet'!$F$10,'Bal Sheet'!$F$11,'Bal Sheet'!$F$12,'Bal Sheet'!$F$18,'Bal Sheet'!$F$19,'Bal Sheet'!$F$20,'Bal Sheet'!$F$24,'Bal Sheet'!$F$25</definedName>
    <definedName name="QB_FORMULA_0" localSheetId="0" hidden="1">'P&amp;L'!$J$6,'P&amp;L'!$K$6,'P&amp;L'!$J$7,'P&amp;L'!$K$7,'P&amp;L'!$J$8,'P&amp;L'!$K$8,'P&amp;L'!$J$9,'P&amp;L'!$K$9,'P&amp;L'!$H$10,'P&amp;L'!$I$10,'P&amp;L'!$J$10,'P&amp;L'!$K$10,'P&amp;L'!$J$12,'P&amp;L'!$K$12,'P&amp;L'!$H$13,'P&amp;L'!$I$13</definedName>
    <definedName name="QB_FORMULA_1" localSheetId="0" hidden="1">'P&amp;L'!$J$13,'P&amp;L'!$K$13,'P&amp;L'!$J$15,'P&amp;L'!$K$15,'P&amp;L'!$J$16,'P&amp;L'!$K$16,'P&amp;L'!$J$17,'P&amp;L'!$K$17,'P&amp;L'!$H$18,'P&amp;L'!$I$18,'P&amp;L'!$J$18,'P&amp;L'!$K$18,'P&amp;L'!$J$20,'P&amp;L'!$K$20,'P&amp;L'!$J$21,'P&amp;L'!$K$21</definedName>
    <definedName name="QB_FORMULA_10" localSheetId="0" hidden="1">'P&amp;L'!$J$86,'P&amp;L'!$K$86,'P&amp;L'!$J$87,'P&amp;L'!$K$87,'P&amp;L'!$J$88,'P&amp;L'!$K$88,'P&amp;L'!$J$89,'P&amp;L'!$K$89,'P&amp;L'!$J$90,'P&amp;L'!$K$90,'P&amp;L'!$H$91,'P&amp;L'!$I$91,'P&amp;L'!$J$91,'P&amp;L'!$K$91,'P&amp;L'!$J$93,'P&amp;L'!$K$93</definedName>
    <definedName name="QB_FORMULA_11" localSheetId="0" hidden="1">'P&amp;L'!$J$94,'P&amp;L'!$K$94,'P&amp;L'!$J$95,'P&amp;L'!$K$95,'P&amp;L'!$J$96,'P&amp;L'!$K$96,'P&amp;L'!$J$97,'P&amp;L'!$K$97,'P&amp;L'!$J$98,'P&amp;L'!$K$98,'P&amp;L'!$J$99,'P&amp;L'!$K$99,'P&amp;L'!$J$100,'P&amp;L'!$K$100,'P&amp;L'!$J$101,'P&amp;L'!$K$101</definedName>
    <definedName name="QB_FORMULA_12" localSheetId="0" hidden="1">'P&amp;L'!$H$102,'P&amp;L'!$I$102,'P&amp;L'!$J$102,'P&amp;L'!$K$102,'P&amp;L'!$J$104,'P&amp;L'!$K$104,'P&amp;L'!$J$107,'P&amp;L'!$K$107,'P&amp;L'!$H$108,'P&amp;L'!$I$108,'P&amp;L'!$J$108,'P&amp;L'!$K$108,'P&amp;L'!$J$109,'P&amp;L'!$K$109,'P&amp;L'!$H$110,'P&amp;L'!$I$110</definedName>
    <definedName name="QB_FORMULA_13" localSheetId="0" hidden="1">'P&amp;L'!$J$110,'P&amp;L'!$K$110,'P&amp;L'!$J$112,'P&amp;L'!$K$112,'P&amp;L'!$J$113,'P&amp;L'!$K$113,'P&amp;L'!$J$114,'P&amp;L'!$K$114,'P&amp;L'!$J$115,'P&amp;L'!$K$115,'P&amp;L'!$J$116,'P&amp;L'!$K$116,'P&amp;L'!$H$117,'P&amp;L'!$I$117,'P&amp;L'!$J$117,'P&amp;L'!$K$117</definedName>
    <definedName name="QB_FORMULA_14" localSheetId="0" hidden="1">'P&amp;L'!$J$119,'P&amp;L'!$K$119,'P&amp;L'!$H$120,'P&amp;L'!$I$120,'P&amp;L'!$J$120,'P&amp;L'!$K$120,'P&amp;L'!$J$122,'P&amp;L'!$K$122,'P&amp;L'!$H$123,'P&amp;L'!$I$123,'P&amp;L'!$J$123,'P&amp;L'!$K$123,'P&amp;L'!$J$125,'P&amp;L'!$K$125,'P&amp;L'!$J$126,'P&amp;L'!$K$126</definedName>
    <definedName name="QB_FORMULA_15" localSheetId="0" hidden="1">'P&amp;L'!$J$127,'P&amp;L'!$K$127,'P&amp;L'!$J$128,'P&amp;L'!$K$128,'P&amp;L'!$J$129,'P&amp;L'!$K$129,'P&amp;L'!$J$130,'P&amp;L'!$K$130,'P&amp;L'!$H$131,'P&amp;L'!$I$131,'P&amp;L'!$J$131,'P&amp;L'!$K$131,'P&amp;L'!$H$132,'P&amp;L'!$I$132,'P&amp;L'!$J$132,'P&amp;L'!$K$132</definedName>
    <definedName name="QB_FORMULA_16" localSheetId="0" hidden="1">'P&amp;L'!$H$133,'P&amp;L'!$I$133,'P&amp;L'!$J$133,'P&amp;L'!$K$133,'P&amp;L'!$H$134,'P&amp;L'!$I$134,'P&amp;L'!$J$134,'P&amp;L'!$K$134</definedName>
    <definedName name="QB_FORMULA_2" localSheetId="0" hidden="1">'P&amp;L'!$J$22,'P&amp;L'!$K$22,'P&amp;L'!$J$23,'P&amp;L'!$K$23,'P&amp;L'!$H$24,'P&amp;L'!$I$24,'P&amp;L'!$J$24,'P&amp;L'!$K$24,'P&amp;L'!$J$26,'P&amp;L'!$K$26,'P&amp;L'!$H$27,'P&amp;L'!$I$27,'P&amp;L'!$J$27,'P&amp;L'!$K$27,'P&amp;L'!$J$29,'P&amp;L'!$K$29</definedName>
    <definedName name="QB_FORMULA_3" localSheetId="0" hidden="1">'P&amp;L'!$J$30,'P&amp;L'!$K$30,'P&amp;L'!$J$31,'P&amp;L'!$K$31,'P&amp;L'!$H$33,'P&amp;L'!$I$33,'P&amp;L'!$J$33,'P&amp;L'!$K$33,'P&amp;L'!$J$35,'P&amp;L'!$K$35,'P&amp;L'!$H$36,'P&amp;L'!$I$36,'P&amp;L'!$J$36,'P&amp;L'!$K$36,'P&amp;L'!$H$37,'P&amp;L'!$I$37</definedName>
    <definedName name="QB_FORMULA_4" localSheetId="0" hidden="1">'P&amp;L'!$J$37,'P&amp;L'!$K$37,'P&amp;L'!$H$38,'P&amp;L'!$I$38,'P&amp;L'!$J$38,'P&amp;L'!$K$38,'P&amp;L'!$J$41,'P&amp;L'!$K$41,'P&amp;L'!$J$42,'P&amp;L'!$K$42,'P&amp;L'!$J$43,'P&amp;L'!$K$43,'P&amp;L'!$J$44,'P&amp;L'!$K$44,'P&amp;L'!$J$45,'P&amp;L'!$K$45</definedName>
    <definedName name="QB_FORMULA_5" localSheetId="0" hidden="1">'P&amp;L'!$J$46,'P&amp;L'!$K$46,'P&amp;L'!$J$47,'P&amp;L'!$K$47,'P&amp;L'!$J$48,'P&amp;L'!$K$48,'P&amp;L'!$J$49,'P&amp;L'!$K$49,'P&amp;L'!$J$50,'P&amp;L'!$K$50,'P&amp;L'!$J$51,'P&amp;L'!$K$51,'P&amp;L'!$J$52,'P&amp;L'!$K$52,'P&amp;L'!$J$53,'P&amp;L'!$K$53</definedName>
    <definedName name="QB_FORMULA_6" localSheetId="0" hidden="1">'P&amp;L'!$J$54,'P&amp;L'!$K$54,'P&amp;L'!$J$55,'P&amp;L'!$K$55,'P&amp;L'!$J$56,'P&amp;L'!$K$56,'P&amp;L'!$J$57,'P&amp;L'!$K$57,'P&amp;L'!$H$58,'P&amp;L'!$I$58,'P&amp;L'!$J$58,'P&amp;L'!$K$58,'P&amp;L'!$J$60,'P&amp;L'!$K$60,'P&amp;L'!$J$61,'P&amp;L'!$K$61</definedName>
    <definedName name="QB_FORMULA_7" localSheetId="0" hidden="1">'P&amp;L'!$J$62,'P&amp;L'!$K$62,'P&amp;L'!$J$63,'P&amp;L'!$K$63,'P&amp;L'!$H$64,'P&amp;L'!$I$64,'P&amp;L'!$J$64,'P&amp;L'!$K$64,'P&amp;L'!$J$66,'P&amp;L'!$K$66,'P&amp;L'!$J$67,'P&amp;L'!$K$67,'P&amp;L'!$J$68,'P&amp;L'!$K$68,'P&amp;L'!$J$69,'P&amp;L'!$K$69</definedName>
    <definedName name="QB_FORMULA_8" localSheetId="0" hidden="1">'P&amp;L'!$H$70,'P&amp;L'!$I$70,'P&amp;L'!$J$70,'P&amp;L'!$K$70,'P&amp;L'!$J$72,'P&amp;L'!$K$72,'P&amp;L'!$J$73,'P&amp;L'!$K$73,'P&amp;L'!$J$74,'P&amp;L'!$K$74,'P&amp;L'!$J$75,'P&amp;L'!$K$75,'P&amp;L'!$J$76,'P&amp;L'!$K$76,'P&amp;L'!$J$77,'P&amp;L'!$K$77</definedName>
    <definedName name="QB_FORMULA_9" localSheetId="0" hidden="1">'P&amp;L'!$H$78,'P&amp;L'!$I$78,'P&amp;L'!$J$78,'P&amp;L'!$K$78,'P&amp;L'!$J$80,'P&amp;L'!$K$80,'P&amp;L'!$J$81,'P&amp;L'!$K$81,'P&amp;L'!$J$82,'P&amp;L'!$K$82,'P&amp;L'!$J$83,'P&amp;L'!$K$83,'P&amp;L'!$J$84,'P&amp;L'!$K$84,'P&amp;L'!$J$85,'P&amp;L'!$K$85</definedName>
    <definedName name="QB_ROW_1" localSheetId="1" hidden="1">'Bal Sheet'!$A$2</definedName>
    <definedName name="QB_ROW_10031" localSheetId="1" hidden="1">'Bal Sheet'!$D$16</definedName>
    <definedName name="QB_ROW_101040" localSheetId="0" hidden="1">'P&amp;L'!$E$19</definedName>
    <definedName name="QB_ROW_1011" localSheetId="1" hidden="1">'Bal Sheet'!$B$3</definedName>
    <definedName name="QB_ROW_101340" localSheetId="0" hidden="1">'P&amp;L'!$E$24</definedName>
    <definedName name="QB_ROW_103250" localSheetId="0" hidden="1">'P&amp;L'!$F$21</definedName>
    <definedName name="QB_ROW_10331" localSheetId="1" hidden="1">'Bal Sheet'!$D$18</definedName>
    <definedName name="QB_ROW_104250" localSheetId="0" hidden="1">'P&amp;L'!$F$22</definedName>
    <definedName name="QB_ROW_105350" localSheetId="0" hidden="1">'P&amp;L'!$F$15</definedName>
    <definedName name="QB_ROW_106250" localSheetId="0" hidden="1">'P&amp;L'!$F$12</definedName>
    <definedName name="QB_ROW_107250" localSheetId="0" hidden="1">'P&amp;L'!$F$9</definedName>
    <definedName name="QB_ROW_108250" localSheetId="0" hidden="1">'P&amp;L'!$F$17</definedName>
    <definedName name="QB_ROW_109040" localSheetId="0" hidden="1">'P&amp;L'!$E$40</definedName>
    <definedName name="QB_ROW_109340" localSheetId="0" hidden="1">'P&amp;L'!$E$58</definedName>
    <definedName name="QB_ROW_110250" localSheetId="0" hidden="1">'P&amp;L'!$F$41</definedName>
    <definedName name="QB_ROW_111250" localSheetId="0" hidden="1">'P&amp;L'!$F$42</definedName>
    <definedName name="QB_ROW_112250" localSheetId="0" hidden="1">'P&amp;L'!$F$43</definedName>
    <definedName name="QB_ROW_113250" localSheetId="0" hidden="1">'P&amp;L'!$F$44</definedName>
    <definedName name="QB_ROW_114250" localSheetId="0" hidden="1">'P&amp;L'!$F$45</definedName>
    <definedName name="QB_ROW_115250" localSheetId="0" hidden="1">'P&amp;L'!$F$46</definedName>
    <definedName name="QB_ROW_116250" localSheetId="0" hidden="1">'P&amp;L'!$F$47</definedName>
    <definedName name="QB_ROW_118040" localSheetId="0" hidden="1">'P&amp;L'!$E$59</definedName>
    <definedName name="QB_ROW_118340" localSheetId="0" hidden="1">'P&amp;L'!$E$64</definedName>
    <definedName name="QB_ROW_119250" localSheetId="0" hidden="1">'P&amp;L'!$F$60</definedName>
    <definedName name="QB_ROW_121250" localSheetId="0" hidden="1">'P&amp;L'!$F$61</definedName>
    <definedName name="QB_ROW_1220" localSheetId="1" hidden="1">'Bal Sheet'!$C$22</definedName>
    <definedName name="QB_ROW_124040" localSheetId="0" hidden="1">'P&amp;L'!$E$65</definedName>
    <definedName name="QB_ROW_124340" localSheetId="0" hidden="1">'P&amp;L'!$E$70</definedName>
    <definedName name="QB_ROW_125250" localSheetId="0" hidden="1">'P&amp;L'!$F$66</definedName>
    <definedName name="QB_ROW_126250" localSheetId="0" hidden="1">'P&amp;L'!$F$67</definedName>
    <definedName name="QB_ROW_127250" localSheetId="0" hidden="1">'P&amp;L'!$F$68</definedName>
    <definedName name="QB_ROW_128250" localSheetId="0" hidden="1">'P&amp;L'!$F$69</definedName>
    <definedName name="QB_ROW_129040" localSheetId="0" hidden="1">'P&amp;L'!$E$71</definedName>
    <definedName name="QB_ROW_129250" localSheetId="0" hidden="1">'P&amp;L'!$F$77</definedName>
    <definedName name="QB_ROW_129340" localSheetId="0" hidden="1">'P&amp;L'!$E$78</definedName>
    <definedName name="QB_ROW_130250" localSheetId="0" hidden="1">'P&amp;L'!$F$72</definedName>
    <definedName name="QB_ROW_1311" localSheetId="1" hidden="1">'Bal Sheet'!$B$11</definedName>
    <definedName name="QB_ROW_131250" localSheetId="0" hidden="1">'P&amp;L'!$F$73</definedName>
    <definedName name="QB_ROW_132250" localSheetId="0" hidden="1">'P&amp;L'!$F$74</definedName>
    <definedName name="QB_ROW_133040" localSheetId="0" hidden="1">'P&amp;L'!$E$79</definedName>
    <definedName name="QB_ROW_133340" localSheetId="0" hidden="1">'P&amp;L'!$E$91</definedName>
    <definedName name="QB_ROW_134250" localSheetId="0" hidden="1">'P&amp;L'!$F$80</definedName>
    <definedName name="QB_ROW_135250" localSheetId="0" hidden="1">'P&amp;L'!$F$81</definedName>
    <definedName name="QB_ROW_137250" localSheetId="0" hidden="1">'P&amp;L'!$F$83</definedName>
    <definedName name="QB_ROW_14011" localSheetId="1" hidden="1">'Bal Sheet'!$B$21</definedName>
    <definedName name="QB_ROW_140250" localSheetId="0" hidden="1">'P&amp;L'!$F$84</definedName>
    <definedName name="QB_ROW_141250" localSheetId="0" hidden="1">'P&amp;L'!$F$85</definedName>
    <definedName name="QB_ROW_142040" localSheetId="0" hidden="1">'P&amp;L'!$E$92</definedName>
    <definedName name="QB_ROW_142340" localSheetId="0" hidden="1">'P&amp;L'!$E$102</definedName>
    <definedName name="QB_ROW_14311" localSheetId="1" hidden="1">'Bal Sheet'!$B$24</definedName>
    <definedName name="QB_ROW_143250" localSheetId="0" hidden="1">'P&amp;L'!$F$93</definedName>
    <definedName name="QB_ROW_144250" localSheetId="0" hidden="1">'P&amp;L'!$F$94</definedName>
    <definedName name="QB_ROW_145250" localSheetId="0" hidden="1">'P&amp;L'!$F$95</definedName>
    <definedName name="QB_ROW_146250" localSheetId="0" hidden="1">'P&amp;L'!$F$96</definedName>
    <definedName name="QB_ROW_149250" localSheetId="0" hidden="1">'P&amp;L'!$F$97</definedName>
    <definedName name="QB_ROW_151040" localSheetId="0" hidden="1">'P&amp;L'!$E$103</definedName>
    <definedName name="QB_ROW_151340" localSheetId="0" hidden="1">'P&amp;L'!$E$110</definedName>
    <definedName name="QB_ROW_152350" localSheetId="0" hidden="1">'P&amp;L'!$F$104</definedName>
    <definedName name="QB_ROW_153050" localSheetId="0" hidden="1">'P&amp;L'!$F$105</definedName>
    <definedName name="QB_ROW_153260" localSheetId="0" hidden="1">'P&amp;L'!$G$107</definedName>
    <definedName name="QB_ROW_153350" localSheetId="0" hidden="1">'P&amp;L'!$F$108</definedName>
    <definedName name="QB_ROW_154250" localSheetId="0" hidden="1">'P&amp;L'!$F$109</definedName>
    <definedName name="QB_ROW_158250" localSheetId="0" hidden="1">'P&amp;L'!$F$112</definedName>
    <definedName name="QB_ROW_159250" localSheetId="0" hidden="1">'P&amp;L'!$F$113</definedName>
    <definedName name="QB_ROW_160040" localSheetId="0" hidden="1">'P&amp;L'!$E$28</definedName>
    <definedName name="QB_ROW_160340" localSheetId="0" hidden="1">'P&amp;L'!$E$33</definedName>
    <definedName name="QB_ROW_161250" localSheetId="0" hidden="1">'P&amp;L'!$F$114</definedName>
    <definedName name="QB_ROW_17221" localSheetId="1" hidden="1">'Bal Sheet'!$C$23</definedName>
    <definedName name="QB_ROW_173250" localSheetId="0" hidden="1">'P&amp;L'!$F$75</definedName>
    <definedName name="QB_ROW_174250" localSheetId="0" hidden="1">'P&amp;L'!$F$88</definedName>
    <definedName name="QB_ROW_175250" localSheetId="0" hidden="1">'P&amp;L'!$F$98</definedName>
    <definedName name="QB_ROW_179230" localSheetId="1" hidden="1">'Bal Sheet'!#REF!</definedName>
    <definedName name="QB_ROW_181250" localSheetId="0" hidden="1">'P&amp;L'!$F$7</definedName>
    <definedName name="QB_ROW_18240" localSheetId="1" hidden="1">'Bal Sheet'!$E$17</definedName>
    <definedName name="QB_ROW_18301" localSheetId="0" hidden="1">'P&amp;L'!$A$134</definedName>
    <definedName name="QB_ROW_183250" localSheetId="0" hidden="1">'P&amp;L'!$F$89</definedName>
    <definedName name="QB_ROW_19011" localSheetId="0" hidden="1">'P&amp;L'!$B$3</definedName>
    <definedName name="QB_ROW_19040" localSheetId="0" hidden="1">'P&amp;L'!$E$5</definedName>
    <definedName name="QB_ROW_19311" localSheetId="0" hidden="1">'P&amp;L'!$B$133</definedName>
    <definedName name="QB_ROW_193250" localSheetId="0" hidden="1">'P&amp;L'!$F$90</definedName>
    <definedName name="QB_ROW_19340" localSheetId="0" hidden="1">'P&amp;L'!$E$10</definedName>
    <definedName name="QB_ROW_194250" localSheetId="0" hidden="1">'P&amp;L'!$F$54</definedName>
    <definedName name="QB_ROW_195250" localSheetId="0" hidden="1">'P&amp;L'!$F$55</definedName>
    <definedName name="QB_ROW_198250" localSheetId="0" hidden="1">'P&amp;L'!$F$76</definedName>
    <definedName name="QB_ROW_199040" localSheetId="0" hidden="1">'P&amp;L'!$E$118</definedName>
    <definedName name="QB_ROW_199340" localSheetId="0" hidden="1">'P&amp;L'!$E$120</definedName>
    <definedName name="QB_ROW_200250" localSheetId="0" hidden="1">'P&amp;L'!$F$119</definedName>
    <definedName name="QB_ROW_20031" localSheetId="0" hidden="1">'P&amp;L'!$D$4</definedName>
    <definedName name="QB_ROW_20040" localSheetId="0" hidden="1">'P&amp;L'!$E$14</definedName>
    <definedName name="QB_ROW_2021" localSheetId="1" hidden="1">'Bal Sheet'!$C$4</definedName>
    <definedName name="QB_ROW_20331" localSheetId="0" hidden="1">'P&amp;L'!$D$37</definedName>
    <definedName name="QB_ROW_20340" localSheetId="0" hidden="1">'P&amp;L'!$E$18</definedName>
    <definedName name="QB_ROW_21031" localSheetId="0" hidden="1">'P&amp;L'!$D$39</definedName>
    <definedName name="QB_ROW_21040" localSheetId="0" hidden="1">'P&amp;L'!$E$34</definedName>
    <definedName name="QB_ROW_21331" localSheetId="0" hidden="1">'P&amp;L'!$D$132</definedName>
    <definedName name="QB_ROW_21340" localSheetId="0" hidden="1">'P&amp;L'!$E$36</definedName>
    <definedName name="QB_ROW_2230" localSheetId="1" hidden="1">'Bal Sheet'!$D$6</definedName>
    <definedName name="QB_ROW_231040" localSheetId="0" hidden="1">'P&amp;L'!$E$121</definedName>
    <definedName name="QB_ROW_231340" localSheetId="0" hidden="1">'P&amp;L'!$E$123</definedName>
    <definedName name="QB_ROW_2321" localSheetId="1" hidden="1">'Bal Sheet'!$C$7</definedName>
    <definedName name="QB_ROW_232250" localSheetId="0" hidden="1">'P&amp;L'!$F$122</definedName>
    <definedName name="QB_ROW_23250" localSheetId="0" hidden="1">'P&amp;L'!$F$82</definedName>
    <definedName name="QB_ROW_234250" localSheetId="0" hidden="1">'P&amp;L'!$F$99</definedName>
    <definedName name="QB_ROW_235250" localSheetId="0" hidden="1">'P&amp;L'!$F$100</definedName>
    <definedName name="QB_ROW_242250" localSheetId="0" hidden="1">'P&amp;L'!$F$56</definedName>
    <definedName name="QB_ROW_243250" localSheetId="0" hidden="1">'P&amp;L'!$F$57</definedName>
    <definedName name="QB_ROW_249040" localSheetId="0" hidden="1">'P&amp;L'!$E$124</definedName>
    <definedName name="QB_ROW_249340" localSheetId="0" hidden="1">'P&amp;L'!$E$131</definedName>
    <definedName name="QB_ROW_250250" localSheetId="0" hidden="1">'P&amp;L'!$F$125</definedName>
    <definedName name="QB_ROW_251250" localSheetId="0" hidden="1">'P&amp;L'!$F$126</definedName>
    <definedName name="QB_ROW_252250" localSheetId="0" hidden="1">'P&amp;L'!$F$127</definedName>
    <definedName name="QB_ROW_253250" localSheetId="0" hidden="1">'P&amp;L'!$F$101</definedName>
    <definedName name="QB_ROW_256250" localSheetId="0" hidden="1">'P&amp;L'!$F$128</definedName>
    <definedName name="QB_ROW_257250" localSheetId="0" hidden="1">'P&amp;L'!$F$129</definedName>
    <definedName name="QB_ROW_258250" localSheetId="0" hidden="1">'P&amp;L'!$F$130</definedName>
    <definedName name="QB_ROW_26230" localSheetId="1" hidden="1">'Bal Sheet'!$D$5</definedName>
    <definedName name="QB_ROW_263260" localSheetId="0" hidden="1">'P&amp;L'!$G$106</definedName>
    <definedName name="QB_ROW_301" localSheetId="1" hidden="1">'Bal Sheet'!$A$12</definedName>
    <definedName name="QB_ROW_30250" localSheetId="0" hidden="1">'P&amp;L'!$F$86</definedName>
    <definedName name="QB_ROW_32250" localSheetId="0" hidden="1">'P&amp;L'!$F$23</definedName>
    <definedName name="QB_ROW_33040" localSheetId="0" hidden="1">'P&amp;L'!$E$111</definedName>
    <definedName name="QB_ROW_33340" localSheetId="0" hidden="1">'P&amp;L'!$E$117</definedName>
    <definedName name="QB_ROW_4021" localSheetId="1" hidden="1">'Bal Sheet'!$C$8</definedName>
    <definedName name="QB_ROW_4321" localSheetId="1" hidden="1">'Bal Sheet'!$C$10</definedName>
    <definedName name="QB_ROW_45250" localSheetId="0" hidden="1">'P&amp;L'!$F$48</definedName>
    <definedName name="QB_ROW_46250" localSheetId="0" hidden="1">'P&amp;L'!$F$49</definedName>
    <definedName name="QB_ROW_47250" localSheetId="0" hidden="1">'P&amp;L'!$F$52</definedName>
    <definedName name="QB_ROW_49250" localSheetId="0" hidden="1">'P&amp;L'!$F$115</definedName>
    <definedName name="QB_ROW_50230" localSheetId="1" hidden="1">'Bal Sheet'!#REF!</definedName>
    <definedName name="QB_ROW_53250" localSheetId="0" hidden="1">'P&amp;L'!$F$87</definedName>
    <definedName name="QB_ROW_64250" localSheetId="0" hidden="1">'P&amp;L'!$F$20</definedName>
    <definedName name="QB_ROW_7001" localSheetId="1" hidden="1">'Bal Sheet'!$A$13</definedName>
    <definedName name="QB_ROW_71250" localSheetId="0" hidden="1">'P&amp;L'!$F$6</definedName>
    <definedName name="QB_ROW_72040" localSheetId="0" hidden="1">'P&amp;L'!$E$11</definedName>
    <definedName name="QB_ROW_72340" localSheetId="0" hidden="1">'P&amp;L'!$E$13</definedName>
    <definedName name="QB_ROW_7301" localSheetId="1" hidden="1">'Bal Sheet'!$A$25</definedName>
    <definedName name="QB_ROW_73250" localSheetId="0" hidden="1">'P&amp;L'!$F$62</definedName>
    <definedName name="QB_ROW_74040" localSheetId="0" hidden="1">'P&amp;L'!$E$25</definedName>
    <definedName name="QB_ROW_74340" localSheetId="0" hidden="1">'P&amp;L'!$E$27</definedName>
    <definedName name="QB_ROW_75250" localSheetId="0" hidden="1">'P&amp;L'!$F$32</definedName>
    <definedName name="QB_ROW_78250" localSheetId="0" hidden="1">'P&amp;L'!$F$50</definedName>
    <definedName name="QB_ROW_79250" localSheetId="0" hidden="1">'P&amp;L'!$F$51</definedName>
    <definedName name="QB_ROW_8011" localSheetId="1" hidden="1">'Bal Sheet'!$B$14</definedName>
    <definedName name="QB_ROW_80250" localSheetId="0" hidden="1">'P&amp;L'!$F$53</definedName>
    <definedName name="QB_ROW_81250" localSheetId="0" hidden="1">'P&amp;L'!$F$63</definedName>
    <definedName name="QB_ROW_8311" localSheetId="1" hidden="1">'Bal Sheet'!$B$20</definedName>
    <definedName name="QB_ROW_84230" localSheetId="1" hidden="1">'Bal Sheet'!$D$9</definedName>
    <definedName name="QB_ROW_86321" localSheetId="0" hidden="1">'P&amp;L'!$C$38</definedName>
    <definedName name="QB_ROW_87250" localSheetId="0" hidden="1">'P&amp;L'!$F$30</definedName>
    <definedName name="QB_ROW_88250" localSheetId="0" hidden="1">'P&amp;L'!$F$26</definedName>
    <definedName name="QB_ROW_89250" localSheetId="0" hidden="1">'P&amp;L'!$F$31</definedName>
    <definedName name="QB_ROW_9021" localSheetId="1" hidden="1">'Bal Sheet'!$C$15</definedName>
    <definedName name="QB_ROW_90250" localSheetId="0" hidden="1">'P&amp;L'!$F$16</definedName>
    <definedName name="QB_ROW_92250" localSheetId="0" hidden="1">'P&amp;L'!$F$35</definedName>
    <definedName name="QB_ROW_9321" localSheetId="1" hidden="1">'Bal Sheet'!$C$19</definedName>
    <definedName name="QB_ROW_93250" localSheetId="0" hidden="1">'P&amp;L'!$F$29</definedName>
    <definedName name="QB_ROW_97250" localSheetId="0" hidden="1">'P&amp;L'!$F$8</definedName>
    <definedName name="QB_ROW_98250" localSheetId="0" hidden="1">'P&amp;L'!$F$116</definedName>
    <definedName name="QBCANSUPPORTUPDATE" localSheetId="1">TRUE</definedName>
    <definedName name="QBCANSUPPORTUPDATE" localSheetId="0">TRUE</definedName>
    <definedName name="QBCOMPANYFILENAME" localSheetId="1">"C:\Users\Francine\Desktop\CCAPA\CCAPA.QBW"</definedName>
    <definedName name="QBCOMPANYFILENAME" localSheetId="0">"C:\Users\Francine\Desktop\CCAPA\CCAPA.QBW"</definedName>
    <definedName name="QBENDDATE" localSheetId="1">20160531</definedName>
    <definedName name="QBENDDATE" localSheetId="0">20160531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6308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8</definedName>
    <definedName name="QBREPORTCOMPANYID" localSheetId="1">"f866bd41d4a749658628fd328ecbc693"</definedName>
    <definedName name="QBREPORTCOMPANYID" localSheetId="0">"f866bd41d4a749658628fd328ecbc693"</definedName>
    <definedName name="QBREPORTCOMPARECOL_ANNUALBUDGET" localSheetId="1">FALSE</definedName>
    <definedName name="QBREPORTCOMPARECOL_ANNUALBUDGET" localSheetId="0">FALSE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TRUE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TRUE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FALSE</definedName>
    <definedName name="QBREPORTCOMPARECOL_YTDBUDGET" localSheetId="1">FALSE</definedName>
    <definedName name="QBREPORTCOMPARECOL_YTDBUDGET" localSheetId="0">FALSE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288</definedName>
    <definedName name="QBROWHEADERS" localSheetId="1">5</definedName>
    <definedName name="QBROWHEADERS" localSheetId="0">7</definedName>
    <definedName name="QBSTARTDATE" localSheetId="1">20160531</definedName>
    <definedName name="QBSTARTDATE" localSheetId="0">20160101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" l="1"/>
  <c r="F24" i="2" l="1"/>
  <c r="F18" i="2"/>
  <c r="F19" i="2" s="1"/>
  <c r="F20" i="2" s="1"/>
  <c r="F25" i="2" s="1"/>
  <c r="F10" i="2"/>
  <c r="F7" i="2"/>
  <c r="F11" i="2" s="1"/>
  <c r="F12" i="2" s="1"/>
  <c r="I131" i="1" l="1"/>
  <c r="K131" i="1" s="1"/>
  <c r="H131" i="1"/>
  <c r="J131" i="1" s="1"/>
  <c r="K130" i="1"/>
  <c r="J130" i="1"/>
  <c r="K129" i="1"/>
  <c r="J129" i="1"/>
  <c r="K128" i="1"/>
  <c r="J128" i="1"/>
  <c r="K127" i="1"/>
  <c r="J127" i="1"/>
  <c r="K126" i="1"/>
  <c r="J126" i="1"/>
  <c r="K125" i="1"/>
  <c r="J125" i="1"/>
  <c r="I123" i="1"/>
  <c r="K123" i="1" s="1"/>
  <c r="H123" i="1"/>
  <c r="J123" i="1" s="1"/>
  <c r="K122" i="1"/>
  <c r="J122" i="1"/>
  <c r="I120" i="1"/>
  <c r="K120" i="1" s="1"/>
  <c r="H120" i="1"/>
  <c r="J120" i="1" s="1"/>
  <c r="K119" i="1"/>
  <c r="J119" i="1"/>
  <c r="I117" i="1"/>
  <c r="H117" i="1"/>
  <c r="J117" i="1" s="1"/>
  <c r="K116" i="1"/>
  <c r="J116" i="1"/>
  <c r="K115" i="1"/>
  <c r="J115" i="1"/>
  <c r="K114" i="1"/>
  <c r="J114" i="1"/>
  <c r="K113" i="1"/>
  <c r="J113" i="1"/>
  <c r="K112" i="1"/>
  <c r="J112" i="1"/>
  <c r="K109" i="1"/>
  <c r="J109" i="1"/>
  <c r="I108" i="1"/>
  <c r="I110" i="1" s="1"/>
  <c r="H108" i="1"/>
  <c r="H110" i="1" s="1"/>
  <c r="J110" i="1" s="1"/>
  <c r="K107" i="1"/>
  <c r="J107" i="1"/>
  <c r="K104" i="1"/>
  <c r="J104" i="1"/>
  <c r="I102" i="1"/>
  <c r="K102" i="1" s="1"/>
  <c r="H102" i="1"/>
  <c r="J102" i="1" s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I91" i="1"/>
  <c r="H91" i="1"/>
  <c r="K91" i="1" s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I78" i="1"/>
  <c r="K78" i="1" s="1"/>
  <c r="H78" i="1"/>
  <c r="J78" i="1" s="1"/>
  <c r="K77" i="1"/>
  <c r="J77" i="1"/>
  <c r="K76" i="1"/>
  <c r="J76" i="1"/>
  <c r="K75" i="1"/>
  <c r="J75" i="1"/>
  <c r="K74" i="1"/>
  <c r="J74" i="1"/>
  <c r="K73" i="1"/>
  <c r="J73" i="1"/>
  <c r="K72" i="1"/>
  <c r="J72" i="1"/>
  <c r="I70" i="1"/>
  <c r="K70" i="1" s="1"/>
  <c r="H70" i="1"/>
  <c r="J70" i="1" s="1"/>
  <c r="K69" i="1"/>
  <c r="J69" i="1"/>
  <c r="K68" i="1"/>
  <c r="J68" i="1"/>
  <c r="K67" i="1"/>
  <c r="J67" i="1"/>
  <c r="K66" i="1"/>
  <c r="J66" i="1"/>
  <c r="I64" i="1"/>
  <c r="K64" i="1" s="1"/>
  <c r="H64" i="1"/>
  <c r="J64" i="1" s="1"/>
  <c r="K63" i="1"/>
  <c r="J63" i="1"/>
  <c r="K62" i="1"/>
  <c r="J62" i="1"/>
  <c r="K61" i="1"/>
  <c r="J61" i="1"/>
  <c r="K60" i="1"/>
  <c r="J60" i="1"/>
  <c r="I58" i="1"/>
  <c r="I132" i="1" s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36" i="1"/>
  <c r="J36" i="1"/>
  <c r="I36" i="1"/>
  <c r="H36" i="1"/>
  <c r="K35" i="1"/>
  <c r="J35" i="1"/>
  <c r="I33" i="1"/>
  <c r="H33" i="1"/>
  <c r="J33" i="1" s="1"/>
  <c r="K31" i="1"/>
  <c r="J31" i="1"/>
  <c r="K30" i="1"/>
  <c r="J30" i="1"/>
  <c r="K29" i="1"/>
  <c r="J29" i="1"/>
  <c r="K27" i="1"/>
  <c r="J27" i="1"/>
  <c r="I27" i="1"/>
  <c r="H27" i="1"/>
  <c r="K26" i="1"/>
  <c r="J26" i="1"/>
  <c r="I24" i="1"/>
  <c r="K24" i="1" s="1"/>
  <c r="H24" i="1"/>
  <c r="J24" i="1" s="1"/>
  <c r="K23" i="1"/>
  <c r="J23" i="1"/>
  <c r="K22" i="1"/>
  <c r="J22" i="1"/>
  <c r="K21" i="1"/>
  <c r="J21" i="1"/>
  <c r="K20" i="1"/>
  <c r="J20" i="1"/>
  <c r="I18" i="1"/>
  <c r="K18" i="1" s="1"/>
  <c r="H18" i="1"/>
  <c r="J18" i="1" s="1"/>
  <c r="K17" i="1"/>
  <c r="J17" i="1"/>
  <c r="K16" i="1"/>
  <c r="J16" i="1"/>
  <c r="K15" i="1"/>
  <c r="J15" i="1"/>
  <c r="K13" i="1"/>
  <c r="J13" i="1"/>
  <c r="I13" i="1"/>
  <c r="H13" i="1"/>
  <c r="K12" i="1"/>
  <c r="J12" i="1"/>
  <c r="I10" i="1"/>
  <c r="I37" i="1" s="1"/>
  <c r="H10" i="1"/>
  <c r="K9" i="1"/>
  <c r="J9" i="1"/>
  <c r="K8" i="1"/>
  <c r="J8" i="1"/>
  <c r="K7" i="1"/>
  <c r="J7" i="1"/>
  <c r="K6" i="1"/>
  <c r="J6" i="1"/>
  <c r="K117" i="1" l="1"/>
  <c r="H37" i="1"/>
  <c r="J37" i="1" s="1"/>
  <c r="K33" i="1"/>
  <c r="K110" i="1"/>
  <c r="H132" i="1"/>
  <c r="J132" i="1" s="1"/>
  <c r="I38" i="1"/>
  <c r="J10" i="1"/>
  <c r="J58" i="1"/>
  <c r="J108" i="1"/>
  <c r="K10" i="1"/>
  <c r="K58" i="1"/>
  <c r="K108" i="1"/>
  <c r="J91" i="1"/>
  <c r="K132" i="1" l="1"/>
  <c r="K37" i="1"/>
  <c r="H38" i="1"/>
  <c r="H133" i="1"/>
  <c r="J38" i="1"/>
  <c r="K38" i="1"/>
  <c r="I133" i="1"/>
  <c r="H134" i="1" l="1"/>
  <c r="J134" i="1" s="1"/>
  <c r="J133" i="1"/>
  <c r="I134" i="1"/>
  <c r="K133" i="1"/>
  <c r="K134" i="1" l="1"/>
</calcChain>
</file>

<file path=xl/sharedStrings.xml><?xml version="1.0" encoding="utf-8"?>
<sst xmlns="http://schemas.openxmlformats.org/spreadsheetml/2006/main" count="166" uniqueCount="165">
  <si>
    <t>Budget</t>
  </si>
  <si>
    <t>$ Over Budget</t>
  </si>
  <si>
    <t>Ordinary Income/Expense</t>
  </si>
  <si>
    <t>Income</t>
  </si>
  <si>
    <t>01 · Office Income</t>
  </si>
  <si>
    <t>11 · Interest - Checking</t>
  </si>
  <si>
    <t>12 · Interest - Savings</t>
  </si>
  <si>
    <t>14 · CPF Auction (114)</t>
  </si>
  <si>
    <t>15 · Reimbursed Expense (106)</t>
  </si>
  <si>
    <t>Total 01 · Office Income</t>
  </si>
  <si>
    <t>03 · Policy &amp; Legislation</t>
  </si>
  <si>
    <t>33 · Legislative Publication (303)</t>
  </si>
  <si>
    <t>Total 03 · Policy &amp; Legislation</t>
  </si>
  <si>
    <t>04 · Professional Development</t>
  </si>
  <si>
    <t>40 · AICP Publications (405)</t>
  </si>
  <si>
    <t>41 · Workshop Revenue (401)</t>
  </si>
  <si>
    <t>42 · Webcast Revenue</t>
  </si>
  <si>
    <t>Total 04 · Professional Development</t>
  </si>
  <si>
    <t>05 · Public Information</t>
  </si>
  <si>
    <t>50 · News - Ads</t>
  </si>
  <si>
    <t>51 · News - Calling Card Ads</t>
  </si>
  <si>
    <t>52 · News - Subscriptions</t>
  </si>
  <si>
    <t>53 · Web Ad (513)</t>
  </si>
  <si>
    <t>Total 05 · Public Information</t>
  </si>
  <si>
    <t>06 · Administration</t>
  </si>
  <si>
    <t>62 · Xtra Awards Reimb (602)</t>
  </si>
  <si>
    <t>Total 06 · Administration</t>
  </si>
  <si>
    <t>07 · State/Section</t>
  </si>
  <si>
    <t>70 · Dues - Nat'l Subvention (700)</t>
  </si>
  <si>
    <t>71 · Dues - Chapter-Only (702)</t>
  </si>
  <si>
    <t>72 · Conf. Profit-Current Year (701)</t>
  </si>
  <si>
    <t>73 · Conf. Profit-Prior Year [72.b]</t>
  </si>
  <si>
    <t>Total 07 · State/Section</t>
  </si>
  <si>
    <t>09 · Miscellaneous Revenue</t>
  </si>
  <si>
    <t>93 · Miscellaneous Revenue (904)</t>
  </si>
  <si>
    <t>Total 09 · Miscellaneous Revenue</t>
  </si>
  <si>
    <t>Total Income</t>
  </si>
  <si>
    <t>Gross Profit</t>
  </si>
  <si>
    <t>Expense</t>
  </si>
  <si>
    <t>1000 · Office</t>
  </si>
  <si>
    <t>100 · Management Services (SG)</t>
  </si>
  <si>
    <t>101 · Operations - Miscellaneous</t>
  </si>
  <si>
    <t>102 · Board Meeting/Retreat</t>
  </si>
  <si>
    <t>103 · Insurance Premium (13)</t>
  </si>
  <si>
    <t>104 · Elections</t>
  </si>
  <si>
    <t>105 · Board Conference Reimbursement</t>
  </si>
  <si>
    <t>106 · Reimbursed Expense (15)</t>
  </si>
  <si>
    <t>107 · Phone/Fax</t>
  </si>
  <si>
    <t>108 · Office Supplies</t>
  </si>
  <si>
    <t>109 · Postage</t>
  </si>
  <si>
    <t>110 · Printing</t>
  </si>
  <si>
    <t>111 · Copies</t>
  </si>
  <si>
    <t>112 · Storage</t>
  </si>
  <si>
    <t>113 · Merchant Credit Card Fee</t>
  </si>
  <si>
    <t>114 · CPF Auction Expense (14)</t>
  </si>
  <si>
    <t>117 · ATEGO Resources</t>
  </si>
  <si>
    <t>118 · New Horizon Enterprise</t>
  </si>
  <si>
    <t>Total 1000 · Office</t>
  </si>
  <si>
    <t>2000 - President</t>
  </si>
  <si>
    <t>200 · President Expense</t>
  </si>
  <si>
    <t>201 · President Travel</t>
  </si>
  <si>
    <t>202 · President Elect/Past President</t>
  </si>
  <si>
    <t>204 · Student Representative Expense</t>
  </si>
  <si>
    <t>Total 2000 - President</t>
  </si>
  <si>
    <t>3000 - Policy &amp; Legislation</t>
  </si>
  <si>
    <t>300 · Lobbying Service</t>
  </si>
  <si>
    <t>301 · FPPC Quarterly Filing Fees</t>
  </si>
  <si>
    <t>302 · VP Pol &amp; Leg/Leg Review Team</t>
  </si>
  <si>
    <t>303 · National Legislative Rep</t>
  </si>
  <si>
    <t>Total 3000 - Policy &amp; Legislation</t>
  </si>
  <si>
    <t>4000 - Professional Development</t>
  </si>
  <si>
    <t>400 · VP Professional Development Exp</t>
  </si>
  <si>
    <t>401 · Workshop Expense (41)</t>
  </si>
  <si>
    <t>402 · Webcast (42)</t>
  </si>
  <si>
    <t>404 · Certification Maintenance</t>
  </si>
  <si>
    <t>405 · AICP Publications (40)</t>
  </si>
  <si>
    <t>4000 - Professional Development - Other</t>
  </si>
  <si>
    <t>Total 4000 - Professional Development</t>
  </si>
  <si>
    <t>5000 - Public Information</t>
  </si>
  <si>
    <t>500 · News &amp; Design Svcs-GranDesigns</t>
  </si>
  <si>
    <t>501 · VP Public Information Expense</t>
  </si>
  <si>
    <t>502 · News Mailing</t>
  </si>
  <si>
    <t>503 · News Production</t>
  </si>
  <si>
    <t>506 · News Management Svcs - NHE</t>
  </si>
  <si>
    <t>507 · News Distribution Svcs -  ATEGO</t>
  </si>
  <si>
    <t>508 · Webmaster - ATEGO</t>
  </si>
  <si>
    <t>509 · Award Prog. Website Update-NHE</t>
  </si>
  <si>
    <t>511 · Directory Maintenance - NHE</t>
  </si>
  <si>
    <t>512 · Website Hosting/Support Svcs-DG</t>
  </si>
  <si>
    <t>513 · Website Redesign - DG</t>
  </si>
  <si>
    <t>Total 5000 - Public Information</t>
  </si>
  <si>
    <t>6000 - Administration</t>
  </si>
  <si>
    <t>600 · VP Administration Expense</t>
  </si>
  <si>
    <t>601 · Awards</t>
  </si>
  <si>
    <t>602 · Xtra Awards Expenses (62)</t>
  </si>
  <si>
    <t>603 · Accountant/Tax Service</t>
  </si>
  <si>
    <t>606 · Reserves/Savings Contribution</t>
  </si>
  <si>
    <t>609 · UBIT Tax (Fed/State Tax - Ads)</t>
  </si>
  <si>
    <t>610 · Member Financial Support Dues</t>
  </si>
  <si>
    <t>611 · Member Financial Support Conf</t>
  </si>
  <si>
    <t>612 · Annual Report</t>
  </si>
  <si>
    <t>Total 6000 - Administration</t>
  </si>
  <si>
    <t>7000 · Section Subventions</t>
  </si>
  <si>
    <t>700 · Section Dues Rebate (70)</t>
  </si>
  <si>
    <t>701 · Section State Conf Rebate (72)</t>
  </si>
  <si>
    <t>701.b · Section Conf Rebate [Prior Yr]</t>
  </si>
  <si>
    <t>701 · Section State Conf Rebate (72) - Other</t>
  </si>
  <si>
    <t>Total 701 · Section State Conf Rebate (72)</t>
  </si>
  <si>
    <t>702 · Section CP-Only Rebate (71)</t>
  </si>
  <si>
    <t>Total 7000 · Section Subventions</t>
  </si>
  <si>
    <t>9000 · Other Expenses</t>
  </si>
  <si>
    <t>900 · Chapter Historians</t>
  </si>
  <si>
    <t>901 · Student Scholarships</t>
  </si>
  <si>
    <t>902 · CSUN Archives</t>
  </si>
  <si>
    <t>904 · Miscellaneous Expense</t>
  </si>
  <si>
    <t>906 · PEN Expenses (96)</t>
  </si>
  <si>
    <t>Total 9000 · Other Expenses</t>
  </si>
  <si>
    <t>10000 · Planning Commissioner</t>
  </si>
  <si>
    <t>10001 · Commission &amp; Board Rep</t>
  </si>
  <si>
    <t>Total 10000 · Planning Commissioner</t>
  </si>
  <si>
    <t>20000 · V.P. Conference</t>
  </si>
  <si>
    <t>20002 · V.P. Conference Expenses</t>
  </si>
  <si>
    <t>Total 20000 · V.P. Conference</t>
  </si>
  <si>
    <t>30000 · V.P. Membership &amp; Marketing</t>
  </si>
  <si>
    <t>3001 · VP Marketing &amp; Membership Exp</t>
  </si>
  <si>
    <t>3002 · Membership Inclusion</t>
  </si>
  <si>
    <t>3003 · Young Planners Group</t>
  </si>
  <si>
    <t>3004 · Great Places</t>
  </si>
  <si>
    <t>3005 · University Liaison</t>
  </si>
  <si>
    <t>3006 · Public Relations Program</t>
  </si>
  <si>
    <t>Total 30000 · V.P. Membership &amp; Marketing</t>
  </si>
  <si>
    <t>Total Expense</t>
  </si>
  <si>
    <t>Net Ordinary Income</t>
  </si>
  <si>
    <t>Net Income</t>
  </si>
  <si>
    <t>42% of Budget</t>
  </si>
  <si>
    <t>Jan - May 2016</t>
  </si>
  <si>
    <t>$75K WalkSacramento Grant Funding. Offset by Expense Line Item 904.</t>
  </si>
  <si>
    <t>$75K WalkSacramento Grant Funding to open checking account. Offset by Income Line Item 93; and, $3,560 Conference Accounts Audit</t>
  </si>
  <si>
    <t>Underbudget, should be 12 x $613.25 ($7,359)</t>
  </si>
  <si>
    <t>Addt'l program support</t>
  </si>
  <si>
    <t>May 31, 16</t>
  </si>
  <si>
    <t>ASSETS</t>
  </si>
  <si>
    <t>Current Assets</t>
  </si>
  <si>
    <t>Checking/Savings</t>
  </si>
  <si>
    <t>American Funds - Class A</t>
  </si>
  <si>
    <t>Checking</t>
  </si>
  <si>
    <t>Total Checking/Savings</t>
  </si>
  <si>
    <t>Other Current Assets</t>
  </si>
  <si>
    <t>1499 · 32 Undeposited Funds</t>
  </si>
  <si>
    <t>Total Other Current Assets</t>
  </si>
  <si>
    <t>Total Current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</si>
  <si>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</si>
  <si>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</si>
  <si>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</si>
  <si>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</si>
  <si>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</si>
  <si>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</si>
  <si>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</si>
  <si>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Total Current Liabilities</t>
  </si>
  <si>
    <t>Total Liabilities</t>
  </si>
  <si>
    <t>Equity</t>
  </si>
  <si>
    <t>1110 · Retained Earnings</t>
  </si>
  <si>
    <t>Total Equity</t>
  </si>
  <si>
    <t>TOTAL LIABILITIES &amp; EQUITY</t>
  </si>
  <si>
    <r>
      <t>&lt;</t>
    </r>
    <r>
      <rPr>
        <sz val="8"/>
        <color rgb="FFFF0000"/>
        <rFont val="Calibri"/>
        <family val="2"/>
        <scheme val="minor"/>
      </rPr>
      <t>$1,112.67</t>
    </r>
    <r>
      <rPr>
        <sz val="8"/>
        <color theme="1"/>
        <rFont val="Calibri"/>
        <family val="2"/>
        <scheme val="minor"/>
      </rPr>
      <t>&gt; 2015 Reimbursements paid in 2016; and, $3,200 to be reimbursed - prepaid to conference account in anticipation of audit paid from conference account. Was paid from general account (see LI 904).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</si>
</sst>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#,##0.0#%;[Red]\-#,##0.0#%"/>
  </numFmts>
  <fonts count="12" x14ac:knownFonts="1">
    <font>
      <sz val="11"/>
      <color theme="1"/>
      <name val="Calibri"/>
      <family val="2"/>
      <scheme val="minor"/>
    </font>
    <font>
      <b/>
      <sz val="11"/>
      <color rgb="FF0000FF"/>
      <name val="Arial"/>
      <family val="2"/>
    </font>
    <font>
      <sz val="8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11"/>
      <color rgb="FF0000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FF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NumberFormat="1" applyFont="1"/>
    <xf numFmtId="0" fontId="0" fillId="0" borderId="0" xfId="0" applyNumberFormat="1"/>
    <xf numFmtId="0" fontId="0" fillId="0" borderId="0" xfId="0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Alignment="1">
      <alignment vertical="center"/>
    </xf>
    <xf numFmtId="165" fontId="5" fillId="2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6" fillId="2" borderId="0" xfId="0" applyNumberFormat="1" applyFont="1" applyFill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6" fillId="2" borderId="0" xfId="0" applyNumberFormat="1" applyFont="1" applyFill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wrapText="1"/>
    </xf>
    <xf numFmtId="164" fontId="5" fillId="0" borderId="2" xfId="0" applyNumberFormat="1" applyFont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165" fontId="5" fillId="0" borderId="4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165" fontId="5" fillId="0" borderId="0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164" fontId="8" fillId="0" borderId="3" xfId="0" applyNumberFormat="1" applyFont="1" applyBorder="1" applyAlignment="1">
      <alignment vertical="center"/>
    </xf>
    <xf numFmtId="165" fontId="8" fillId="0" borderId="3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8" fillId="0" borderId="4" xfId="0" applyNumberFormat="1" applyFont="1" applyBorder="1" applyAlignment="1">
      <alignment vertical="center"/>
    </xf>
    <xf numFmtId="165" fontId="8" fillId="0" borderId="4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wrapText="1"/>
    </xf>
    <xf numFmtId="164" fontId="8" fillId="0" borderId="5" xfId="0" applyNumberFormat="1" applyFont="1" applyBorder="1" applyAlignment="1">
      <alignment vertical="center"/>
    </xf>
    <xf numFmtId="165" fontId="8" fillId="0" borderId="5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7" fillId="0" borderId="0" xfId="0" applyNumberFormat="1" applyFont="1" applyBorder="1" applyAlignment="1">
      <alignment horizontal="centerContinuous" vertical="center"/>
    </xf>
    <xf numFmtId="0" fontId="9" fillId="0" borderId="0" xfId="0" applyFont="1"/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49" fontId="4" fillId="0" borderId="0" xfId="0" applyNumberFormat="1" applyFont="1"/>
    <xf numFmtId="164" fontId="5" fillId="0" borderId="0" xfId="0" applyNumberFormat="1" applyFont="1"/>
    <xf numFmtId="164" fontId="5" fillId="0" borderId="0" xfId="0" applyNumberFormat="1" applyFont="1" applyBorder="1"/>
    <xf numFmtId="164" fontId="5" fillId="0" borderId="4" xfId="0" applyNumberFormat="1" applyFont="1" applyBorder="1"/>
    <xf numFmtId="49" fontId="5" fillId="0" borderId="0" xfId="0" applyNumberFormat="1" applyFont="1"/>
    <xf numFmtId="164" fontId="5" fillId="0" borderId="5" xfId="0" applyNumberFormat="1" applyFont="1" applyBorder="1"/>
    <xf numFmtId="164" fontId="5" fillId="0" borderId="3" xfId="0" applyNumberFormat="1" applyFont="1" applyBorder="1"/>
    <xf numFmtId="164" fontId="5" fillId="0" borderId="2" xfId="0" applyNumberFormat="1" applyFont="1" applyBorder="1"/>
    <xf numFmtId="0" fontId="2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438150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438150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19050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19050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135"/>
  <sheetViews>
    <sheetView tabSelected="1" zoomScaleNormal="100" workbookViewId="0">
      <pane xSplit="7" ySplit="2" topLeftCell="H3" activePane="bottomRight" state="frozenSplit"/>
      <selection pane="topRight" activeCell="H1" sqref="H1"/>
      <selection pane="bottomLeft" activeCell="A3" sqref="A3"/>
      <selection pane="bottomRight" activeCell="L29" sqref="L29"/>
    </sheetView>
  </sheetViews>
  <sheetFormatPr defaultRowHeight="15" x14ac:dyDescent="0.25"/>
  <cols>
    <col min="1" max="1" width="0.42578125" style="1" customWidth="1"/>
    <col min="2" max="2" width="0.85546875" style="1" customWidth="1"/>
    <col min="3" max="3" width="0.5703125" style="1" customWidth="1"/>
    <col min="4" max="4" width="0.85546875" style="1" customWidth="1"/>
    <col min="5" max="5" width="1.42578125" style="1" customWidth="1"/>
    <col min="6" max="6" width="3" style="1" customWidth="1"/>
    <col min="7" max="7" width="24.42578125" style="17" customWidth="1"/>
    <col min="8" max="9" width="10.140625" style="2" bestFit="1" customWidth="1"/>
    <col min="10" max="10" width="10.85546875" style="2" bestFit="1" customWidth="1"/>
    <col min="11" max="11" width="9.28515625" style="2" bestFit="1" customWidth="1"/>
    <col min="12" max="12" width="9.140625" style="44"/>
  </cols>
  <sheetData>
    <row r="1" spans="1:12" s="3" customFormat="1" ht="15.75" thickBot="1" x14ac:dyDescent="0.3">
      <c r="A1" s="45"/>
      <c r="B1" s="45"/>
      <c r="C1" s="45"/>
      <c r="D1" s="45"/>
      <c r="E1" s="45"/>
      <c r="F1" s="45"/>
      <c r="G1" s="46"/>
      <c r="H1" s="47"/>
      <c r="I1" s="47"/>
      <c r="J1" s="47"/>
      <c r="K1" s="47"/>
      <c r="L1" s="42"/>
    </row>
    <row r="2" spans="1:12" s="26" customFormat="1" ht="31.5" thickTop="1" thickBot="1" x14ac:dyDescent="0.3">
      <c r="A2" s="24"/>
      <c r="B2" s="24"/>
      <c r="C2" s="24"/>
      <c r="D2" s="24"/>
      <c r="E2" s="24"/>
      <c r="F2" s="24"/>
      <c r="G2" s="24"/>
      <c r="H2" s="25" t="s">
        <v>135</v>
      </c>
      <c r="I2" s="25" t="s">
        <v>0</v>
      </c>
      <c r="J2" s="25" t="s">
        <v>1</v>
      </c>
      <c r="K2" s="25" t="s">
        <v>134</v>
      </c>
      <c r="L2" s="40"/>
    </row>
    <row r="3" spans="1:12" s="11" customFormat="1" ht="15.75" thickTop="1" x14ac:dyDescent="0.25">
      <c r="A3" s="8"/>
      <c r="B3" s="8" t="s">
        <v>2</v>
      </c>
      <c r="C3" s="8"/>
      <c r="D3" s="8"/>
      <c r="E3" s="8"/>
      <c r="F3" s="8"/>
      <c r="G3" s="27"/>
      <c r="H3" s="28"/>
      <c r="I3" s="28"/>
      <c r="J3" s="28"/>
      <c r="K3" s="29"/>
      <c r="L3" s="41"/>
    </row>
    <row r="4" spans="1:12" s="11" customFormat="1" x14ac:dyDescent="0.25">
      <c r="A4" s="8"/>
      <c r="B4" s="8"/>
      <c r="C4" s="8"/>
      <c r="D4" s="8" t="s">
        <v>3</v>
      </c>
      <c r="E4" s="8"/>
      <c r="F4" s="8"/>
      <c r="G4" s="27"/>
      <c r="H4" s="28"/>
      <c r="I4" s="28"/>
      <c r="J4" s="28"/>
      <c r="K4" s="29"/>
      <c r="L4" s="41"/>
    </row>
    <row r="5" spans="1:12" s="14" customFormat="1" ht="12.75" x14ac:dyDescent="0.25">
      <c r="A5" s="13"/>
      <c r="B5" s="13"/>
      <c r="C5" s="13"/>
      <c r="D5" s="13"/>
      <c r="E5" s="13" t="s">
        <v>4</v>
      </c>
      <c r="F5" s="13"/>
      <c r="G5" s="16"/>
      <c r="H5" s="9"/>
      <c r="I5" s="9"/>
      <c r="J5" s="9"/>
      <c r="K5" s="10"/>
      <c r="L5" s="42"/>
    </row>
    <row r="6" spans="1:12" s="14" customFormat="1" ht="12.75" x14ac:dyDescent="0.25">
      <c r="A6" s="13"/>
      <c r="B6" s="13"/>
      <c r="C6" s="13"/>
      <c r="D6" s="13"/>
      <c r="E6" s="13"/>
      <c r="F6" s="13" t="s">
        <v>5</v>
      </c>
      <c r="G6" s="16"/>
      <c r="H6" s="9">
        <v>19.670000000000002</v>
      </c>
      <c r="I6" s="9">
        <v>100</v>
      </c>
      <c r="J6" s="9">
        <f>ROUND((H6-I6),5)</f>
        <v>-80.33</v>
      </c>
      <c r="K6" s="10">
        <f>ROUND(IF(I6=0, IF(H6=0, 0, 1), H6/I6),5)</f>
        <v>0.19670000000000001</v>
      </c>
      <c r="L6" s="42"/>
    </row>
    <row r="7" spans="1:12" s="14" customFormat="1" ht="12.75" x14ac:dyDescent="0.25">
      <c r="A7" s="13"/>
      <c r="B7" s="13"/>
      <c r="C7" s="13"/>
      <c r="D7" s="13"/>
      <c r="E7" s="13"/>
      <c r="F7" s="13" t="s">
        <v>6</v>
      </c>
      <c r="G7" s="16"/>
      <c r="H7" s="9">
        <v>2180.46</v>
      </c>
      <c r="I7" s="9">
        <v>10000</v>
      </c>
      <c r="J7" s="9">
        <f>ROUND((H7-I7),5)</f>
        <v>-7819.54</v>
      </c>
      <c r="K7" s="10">
        <f>ROUND(IF(I7=0, IF(H7=0, 0, 1), H7/I7),5)</f>
        <v>0.21804999999999999</v>
      </c>
      <c r="L7" s="42"/>
    </row>
    <row r="8" spans="1:12" s="14" customFormat="1" ht="12.75" x14ac:dyDescent="0.25">
      <c r="A8" s="13"/>
      <c r="B8" s="13"/>
      <c r="C8" s="13"/>
      <c r="D8" s="13"/>
      <c r="E8" s="13"/>
      <c r="F8" s="13" t="s">
        <v>7</v>
      </c>
      <c r="G8" s="16"/>
      <c r="H8" s="9">
        <v>0</v>
      </c>
      <c r="I8" s="9">
        <v>0</v>
      </c>
      <c r="J8" s="9">
        <f>ROUND((H8-I8),5)</f>
        <v>0</v>
      </c>
      <c r="K8" s="10">
        <f>ROUND(IF(I8=0, IF(H8=0, 0, 1), H8/I8),5)</f>
        <v>0</v>
      </c>
      <c r="L8" s="42"/>
    </row>
    <row r="9" spans="1:12" s="14" customFormat="1" ht="13.5" thickBot="1" x14ac:dyDescent="0.3">
      <c r="A9" s="13"/>
      <c r="B9" s="13"/>
      <c r="C9" s="13"/>
      <c r="D9" s="13"/>
      <c r="E9" s="13"/>
      <c r="F9" s="13" t="s">
        <v>8</v>
      </c>
      <c r="G9" s="16"/>
      <c r="H9" s="18">
        <v>0</v>
      </c>
      <c r="I9" s="18">
        <v>250</v>
      </c>
      <c r="J9" s="18">
        <f>ROUND((H9-I9),5)</f>
        <v>-250</v>
      </c>
      <c r="K9" s="19">
        <f>ROUND(IF(I9=0, IF(H9=0, 0, 1), H9/I9),5)</f>
        <v>0</v>
      </c>
      <c r="L9" s="42"/>
    </row>
    <row r="10" spans="1:12" s="14" customFormat="1" ht="12.75" x14ac:dyDescent="0.25">
      <c r="A10" s="13"/>
      <c r="B10" s="13"/>
      <c r="C10" s="13"/>
      <c r="D10" s="13"/>
      <c r="E10" s="13" t="s">
        <v>9</v>
      </c>
      <c r="F10" s="13"/>
      <c r="G10" s="16"/>
      <c r="H10" s="9">
        <f>ROUND(SUM(H5:H9),5)</f>
        <v>2200.13</v>
      </c>
      <c r="I10" s="9">
        <f>ROUND(SUM(I5:I9),5)</f>
        <v>10350</v>
      </c>
      <c r="J10" s="9">
        <f>ROUND((H10-I10),5)</f>
        <v>-8149.87</v>
      </c>
      <c r="K10" s="10">
        <f>ROUND(IF(I10=0, IF(H10=0, 0, 1), H10/I10),5)</f>
        <v>0.21257000000000001</v>
      </c>
      <c r="L10" s="42"/>
    </row>
    <row r="11" spans="1:12" s="14" customFormat="1" ht="12.75" x14ac:dyDescent="0.25">
      <c r="A11" s="13"/>
      <c r="B11" s="13"/>
      <c r="C11" s="13"/>
      <c r="D11" s="13"/>
      <c r="E11" s="13" t="s">
        <v>10</v>
      </c>
      <c r="F11" s="13"/>
      <c r="G11" s="16"/>
      <c r="H11" s="9"/>
      <c r="I11" s="9"/>
      <c r="J11" s="9"/>
      <c r="K11" s="10"/>
      <c r="L11" s="42"/>
    </row>
    <row r="12" spans="1:12" s="14" customFormat="1" ht="13.5" thickBot="1" x14ac:dyDescent="0.3">
      <c r="A12" s="13"/>
      <c r="B12" s="13"/>
      <c r="C12" s="13"/>
      <c r="D12" s="13"/>
      <c r="E12" s="13"/>
      <c r="F12" s="13" t="s">
        <v>11</v>
      </c>
      <c r="G12" s="16"/>
      <c r="H12" s="18">
        <v>0</v>
      </c>
      <c r="I12" s="18">
        <v>0</v>
      </c>
      <c r="J12" s="18">
        <f>ROUND((H12-I12),5)</f>
        <v>0</v>
      </c>
      <c r="K12" s="19">
        <f>ROUND(IF(I12=0, IF(H12=0, 0, 1), H12/I12),5)</f>
        <v>0</v>
      </c>
      <c r="L12" s="42"/>
    </row>
    <row r="13" spans="1:12" s="14" customFormat="1" ht="12.75" x14ac:dyDescent="0.25">
      <c r="A13" s="13"/>
      <c r="B13" s="13"/>
      <c r="C13" s="13"/>
      <c r="D13" s="13"/>
      <c r="E13" s="13" t="s">
        <v>12</v>
      </c>
      <c r="F13" s="13"/>
      <c r="G13" s="16"/>
      <c r="H13" s="9">
        <f>ROUND(SUM(H11:H12),5)</f>
        <v>0</v>
      </c>
      <c r="I13" s="9">
        <f>ROUND(SUM(I11:I12),5)</f>
        <v>0</v>
      </c>
      <c r="J13" s="9">
        <f>ROUND((H13-I13),5)</f>
        <v>0</v>
      </c>
      <c r="K13" s="10">
        <f>ROUND(IF(I13=0, IF(H13=0, 0, 1), H13/I13),5)</f>
        <v>0</v>
      </c>
      <c r="L13" s="42"/>
    </row>
    <row r="14" spans="1:12" s="14" customFormat="1" ht="12.75" x14ac:dyDescent="0.25">
      <c r="A14" s="13"/>
      <c r="B14" s="13"/>
      <c r="C14" s="13"/>
      <c r="D14" s="13"/>
      <c r="E14" s="13" t="s">
        <v>13</v>
      </c>
      <c r="F14" s="13"/>
      <c r="G14" s="16"/>
      <c r="H14" s="9"/>
      <c r="I14" s="9"/>
      <c r="J14" s="9"/>
      <c r="K14" s="10"/>
      <c r="L14" s="42"/>
    </row>
    <row r="15" spans="1:12" s="14" customFormat="1" ht="12.75" x14ac:dyDescent="0.25">
      <c r="A15" s="13"/>
      <c r="B15" s="13"/>
      <c r="C15" s="13"/>
      <c r="D15" s="13"/>
      <c r="E15" s="13"/>
      <c r="F15" s="13" t="s">
        <v>14</v>
      </c>
      <c r="G15" s="16"/>
      <c r="H15" s="9">
        <v>90</v>
      </c>
      <c r="I15" s="9">
        <v>500</v>
      </c>
      <c r="J15" s="9">
        <f>ROUND((H15-I15),5)</f>
        <v>-410</v>
      </c>
      <c r="K15" s="10">
        <f>ROUND(IF(I15=0, IF(H15=0, 0, 1), H15/I15),5)</f>
        <v>0.18</v>
      </c>
      <c r="L15" s="42"/>
    </row>
    <row r="16" spans="1:12" s="14" customFormat="1" ht="12.75" x14ac:dyDescent="0.25">
      <c r="A16" s="13"/>
      <c r="B16" s="13"/>
      <c r="C16" s="13"/>
      <c r="D16" s="13"/>
      <c r="E16" s="13"/>
      <c r="F16" s="13" t="s">
        <v>15</v>
      </c>
      <c r="G16" s="16"/>
      <c r="H16" s="9">
        <v>0</v>
      </c>
      <c r="I16" s="9">
        <v>0</v>
      </c>
      <c r="J16" s="9">
        <f>ROUND((H16-I16),5)</f>
        <v>0</v>
      </c>
      <c r="K16" s="10">
        <f>ROUND(IF(I16=0, IF(H16=0, 0, 1), H16/I16),5)</f>
        <v>0</v>
      </c>
      <c r="L16" s="42"/>
    </row>
    <row r="17" spans="1:12" s="14" customFormat="1" ht="13.5" thickBot="1" x14ac:dyDescent="0.3">
      <c r="A17" s="13"/>
      <c r="B17" s="13"/>
      <c r="C17" s="13"/>
      <c r="D17" s="13"/>
      <c r="E17" s="13"/>
      <c r="F17" s="13" t="s">
        <v>16</v>
      </c>
      <c r="G17" s="16"/>
      <c r="H17" s="18">
        <v>2551.34</v>
      </c>
      <c r="I17" s="18">
        <v>1500</v>
      </c>
      <c r="J17" s="18">
        <f>ROUND((H17-I17),5)</f>
        <v>1051.3399999999999</v>
      </c>
      <c r="K17" s="19">
        <f>ROUND(IF(I17=0, IF(H17=0, 0, 1), H17/I17),5)</f>
        <v>1.70089</v>
      </c>
      <c r="L17" s="42"/>
    </row>
    <row r="18" spans="1:12" s="14" customFormat="1" ht="12.75" x14ac:dyDescent="0.25">
      <c r="A18" s="13"/>
      <c r="B18" s="13"/>
      <c r="C18" s="13"/>
      <c r="D18" s="13"/>
      <c r="E18" s="13" t="s">
        <v>17</v>
      </c>
      <c r="F18" s="13"/>
      <c r="G18" s="16"/>
      <c r="H18" s="9">
        <f>ROUND(SUM(H14:H17),5)</f>
        <v>2641.34</v>
      </c>
      <c r="I18" s="9">
        <f>ROUND(SUM(I14:I17),5)</f>
        <v>2000</v>
      </c>
      <c r="J18" s="9">
        <f>ROUND((H18-I18),5)</f>
        <v>641.34</v>
      </c>
      <c r="K18" s="10">
        <f>ROUND(IF(I18=0, IF(H18=0, 0, 1), H18/I18),5)</f>
        <v>1.32067</v>
      </c>
      <c r="L18" s="42"/>
    </row>
    <row r="19" spans="1:12" s="14" customFormat="1" ht="12.75" x14ac:dyDescent="0.25">
      <c r="A19" s="13"/>
      <c r="B19" s="13"/>
      <c r="C19" s="13"/>
      <c r="D19" s="13"/>
      <c r="E19" s="13" t="s">
        <v>18</v>
      </c>
      <c r="F19" s="13"/>
      <c r="G19" s="16"/>
      <c r="H19" s="9"/>
      <c r="I19" s="9"/>
      <c r="J19" s="9"/>
      <c r="K19" s="10"/>
      <c r="L19" s="42"/>
    </row>
    <row r="20" spans="1:12" s="14" customFormat="1" ht="12.75" x14ac:dyDescent="0.25">
      <c r="A20" s="13"/>
      <c r="B20" s="13"/>
      <c r="C20" s="13"/>
      <c r="D20" s="13"/>
      <c r="E20" s="13"/>
      <c r="F20" s="13" t="s">
        <v>19</v>
      </c>
      <c r="G20" s="16"/>
      <c r="H20" s="9">
        <v>1175</v>
      </c>
      <c r="I20" s="9">
        <v>0</v>
      </c>
      <c r="J20" s="9">
        <f>ROUND((H20-I20),5)</f>
        <v>1175</v>
      </c>
      <c r="K20" s="10">
        <f>ROUND(IF(I20=0, IF(H20=0, 0, 1), H20/I20),5)</f>
        <v>1</v>
      </c>
      <c r="L20" s="42"/>
    </row>
    <row r="21" spans="1:12" s="14" customFormat="1" ht="12.75" x14ac:dyDescent="0.25">
      <c r="A21" s="13"/>
      <c r="B21" s="13"/>
      <c r="C21" s="13"/>
      <c r="D21" s="13"/>
      <c r="E21" s="13"/>
      <c r="F21" s="13" t="s">
        <v>20</v>
      </c>
      <c r="G21" s="16"/>
      <c r="H21" s="9">
        <v>6000</v>
      </c>
      <c r="I21" s="9">
        <v>5000</v>
      </c>
      <c r="J21" s="9">
        <f>ROUND((H21-I21),5)</f>
        <v>1000</v>
      </c>
      <c r="K21" s="10">
        <f>ROUND(IF(I21=0, IF(H21=0, 0, 1), H21/I21),5)</f>
        <v>1.2</v>
      </c>
      <c r="L21" s="42"/>
    </row>
    <row r="22" spans="1:12" s="14" customFormat="1" ht="12.75" x14ac:dyDescent="0.25">
      <c r="A22" s="13"/>
      <c r="B22" s="13"/>
      <c r="C22" s="13"/>
      <c r="D22" s="13"/>
      <c r="E22" s="13"/>
      <c r="F22" s="13" t="s">
        <v>21</v>
      </c>
      <c r="G22" s="16"/>
      <c r="H22" s="9">
        <v>33</v>
      </c>
      <c r="I22" s="9">
        <v>50</v>
      </c>
      <c r="J22" s="9">
        <f>ROUND((H22-I22),5)</f>
        <v>-17</v>
      </c>
      <c r="K22" s="10">
        <f>ROUND(IF(I22=0, IF(H22=0, 0, 1), H22/I22),5)</f>
        <v>0.66</v>
      </c>
      <c r="L22" s="42"/>
    </row>
    <row r="23" spans="1:12" s="14" customFormat="1" ht="13.5" thickBot="1" x14ac:dyDescent="0.3">
      <c r="A23" s="13"/>
      <c r="B23" s="13"/>
      <c r="C23" s="13"/>
      <c r="D23" s="13"/>
      <c r="E23" s="13"/>
      <c r="F23" s="13" t="s">
        <v>22</v>
      </c>
      <c r="G23" s="16"/>
      <c r="H23" s="18">
        <v>17950</v>
      </c>
      <c r="I23" s="18">
        <v>40000</v>
      </c>
      <c r="J23" s="18">
        <f>ROUND((H23-I23),5)</f>
        <v>-22050</v>
      </c>
      <c r="K23" s="19">
        <f>ROUND(IF(I23=0, IF(H23=0, 0, 1), H23/I23),5)</f>
        <v>0.44874999999999998</v>
      </c>
      <c r="L23" s="42"/>
    </row>
    <row r="24" spans="1:12" s="14" customFormat="1" ht="12.75" x14ac:dyDescent="0.25">
      <c r="A24" s="13"/>
      <c r="B24" s="13"/>
      <c r="C24" s="13"/>
      <c r="D24" s="13"/>
      <c r="E24" s="13" t="s">
        <v>23</v>
      </c>
      <c r="F24" s="13"/>
      <c r="G24" s="16"/>
      <c r="H24" s="9">
        <f>ROUND(SUM(H19:H23),5)</f>
        <v>25158</v>
      </c>
      <c r="I24" s="9">
        <f>ROUND(SUM(I19:I23),5)</f>
        <v>45050</v>
      </c>
      <c r="J24" s="9">
        <f>ROUND((H24-I24),5)</f>
        <v>-19892</v>
      </c>
      <c r="K24" s="10">
        <f>ROUND(IF(I24=0, IF(H24=0, 0, 1), H24/I24),5)</f>
        <v>0.55845</v>
      </c>
      <c r="L24" s="42"/>
    </row>
    <row r="25" spans="1:12" s="14" customFormat="1" ht="12.75" x14ac:dyDescent="0.25">
      <c r="A25" s="13"/>
      <c r="B25" s="13"/>
      <c r="C25" s="13"/>
      <c r="D25" s="13"/>
      <c r="E25" s="13" t="s">
        <v>24</v>
      </c>
      <c r="F25" s="13"/>
      <c r="G25" s="16"/>
      <c r="H25" s="9"/>
      <c r="I25" s="9"/>
      <c r="J25" s="9"/>
      <c r="K25" s="10"/>
      <c r="L25" s="42"/>
    </row>
    <row r="26" spans="1:12" s="14" customFormat="1" ht="13.5" thickBot="1" x14ac:dyDescent="0.3">
      <c r="A26" s="13"/>
      <c r="B26" s="13"/>
      <c r="C26" s="13"/>
      <c r="D26" s="13"/>
      <c r="E26" s="13"/>
      <c r="F26" s="13" t="s">
        <v>25</v>
      </c>
      <c r="G26" s="16"/>
      <c r="H26" s="18">
        <v>0</v>
      </c>
      <c r="I26" s="18">
        <v>1500</v>
      </c>
      <c r="J26" s="18">
        <f>ROUND((H26-I26),5)</f>
        <v>-1500</v>
      </c>
      <c r="K26" s="19">
        <f>ROUND(IF(I26=0, IF(H26=0, 0, 1), H26/I26),5)</f>
        <v>0</v>
      </c>
      <c r="L26" s="42"/>
    </row>
    <row r="27" spans="1:12" s="14" customFormat="1" ht="12.75" x14ac:dyDescent="0.25">
      <c r="A27" s="13"/>
      <c r="B27" s="13"/>
      <c r="C27" s="13"/>
      <c r="D27" s="13"/>
      <c r="E27" s="13" t="s">
        <v>26</v>
      </c>
      <c r="F27" s="13"/>
      <c r="G27" s="16"/>
      <c r="H27" s="9">
        <f>ROUND(SUM(H25:H26),5)</f>
        <v>0</v>
      </c>
      <c r="I27" s="9">
        <f>ROUND(SUM(I25:I26),5)</f>
        <v>1500</v>
      </c>
      <c r="J27" s="9">
        <f>ROUND((H27-I27),5)</f>
        <v>-1500</v>
      </c>
      <c r="K27" s="10">
        <f>ROUND(IF(I27=0, IF(H27=0, 0, 1), H27/I27),5)</f>
        <v>0</v>
      </c>
      <c r="L27" s="42"/>
    </row>
    <row r="28" spans="1:12" s="14" customFormat="1" ht="12.75" x14ac:dyDescent="0.25">
      <c r="A28" s="13"/>
      <c r="B28" s="13"/>
      <c r="C28" s="13"/>
      <c r="D28" s="13"/>
      <c r="E28" s="13" t="s">
        <v>27</v>
      </c>
      <c r="F28" s="13"/>
      <c r="G28" s="16"/>
      <c r="H28" s="9"/>
      <c r="I28" s="9"/>
      <c r="J28" s="9"/>
      <c r="K28" s="10"/>
      <c r="L28" s="42"/>
    </row>
    <row r="29" spans="1:12" s="14" customFormat="1" ht="12.75" x14ac:dyDescent="0.25">
      <c r="A29" s="13"/>
      <c r="B29" s="13"/>
      <c r="C29" s="13"/>
      <c r="D29" s="13"/>
      <c r="E29" s="13"/>
      <c r="F29" s="13" t="s">
        <v>28</v>
      </c>
      <c r="G29" s="16"/>
      <c r="H29" s="9">
        <v>170891.08</v>
      </c>
      <c r="I29" s="9">
        <v>315000</v>
      </c>
      <c r="J29" s="9">
        <f>ROUND((H29-I29),5)</f>
        <v>-144108.92000000001</v>
      </c>
      <c r="K29" s="10">
        <f>ROUND(IF(I29=0, IF(H29=0, 0, 1), H29/I29),5)</f>
        <v>0.54251000000000005</v>
      </c>
      <c r="L29" s="42"/>
    </row>
    <row r="30" spans="1:12" s="14" customFormat="1" ht="12.75" x14ac:dyDescent="0.25">
      <c r="A30" s="13"/>
      <c r="B30" s="13"/>
      <c r="C30" s="13"/>
      <c r="D30" s="13"/>
      <c r="E30" s="13"/>
      <c r="F30" s="13" t="s">
        <v>29</v>
      </c>
      <c r="G30" s="16"/>
      <c r="H30" s="9">
        <v>5865</v>
      </c>
      <c r="I30" s="9">
        <v>16000</v>
      </c>
      <c r="J30" s="9">
        <f>ROUND((H30-I30),5)</f>
        <v>-10135</v>
      </c>
      <c r="K30" s="10">
        <f>ROUND(IF(I30=0, IF(H30=0, 0, 1), H30/I30),5)</f>
        <v>0.36656</v>
      </c>
      <c r="L30" s="42"/>
    </row>
    <row r="31" spans="1:12" s="14" customFormat="1" ht="12.75" x14ac:dyDescent="0.25">
      <c r="A31" s="13"/>
      <c r="B31" s="13"/>
      <c r="C31" s="13"/>
      <c r="D31" s="13"/>
      <c r="E31" s="13"/>
      <c r="F31" s="13" t="s">
        <v>30</v>
      </c>
      <c r="G31" s="16"/>
      <c r="H31" s="9">
        <v>0</v>
      </c>
      <c r="I31" s="9">
        <v>120000</v>
      </c>
      <c r="J31" s="9">
        <f>ROUND((H31-I31),5)</f>
        <v>-120000</v>
      </c>
      <c r="K31" s="10">
        <f>ROUND(IF(I31=0, IF(H31=0, 0, 1), H31/I31),5)</f>
        <v>0</v>
      </c>
      <c r="L31" s="42"/>
    </row>
    <row r="32" spans="1:12" s="14" customFormat="1" ht="13.5" thickBot="1" x14ac:dyDescent="0.3">
      <c r="A32" s="13"/>
      <c r="B32" s="13"/>
      <c r="C32" s="13"/>
      <c r="D32" s="13"/>
      <c r="E32" s="13"/>
      <c r="F32" s="13" t="s">
        <v>31</v>
      </c>
      <c r="G32" s="16"/>
      <c r="H32" s="18">
        <v>104931</v>
      </c>
      <c r="I32" s="18"/>
      <c r="J32" s="18"/>
      <c r="K32" s="19"/>
      <c r="L32" s="42"/>
    </row>
    <row r="33" spans="1:13" s="14" customFormat="1" ht="12.75" x14ac:dyDescent="0.25">
      <c r="A33" s="13"/>
      <c r="B33" s="13"/>
      <c r="C33" s="13"/>
      <c r="D33" s="13"/>
      <c r="E33" s="13" t="s">
        <v>32</v>
      </c>
      <c r="F33" s="13"/>
      <c r="G33" s="16"/>
      <c r="H33" s="9">
        <f>ROUND(SUM(H28:H32),5)</f>
        <v>281687.08</v>
      </c>
      <c r="I33" s="9">
        <f>ROUND(SUM(I28:I32),5)</f>
        <v>451000</v>
      </c>
      <c r="J33" s="9">
        <f>ROUND((H33-I33),5)</f>
        <v>-169312.92</v>
      </c>
      <c r="K33" s="10">
        <f>ROUND(IF(I33=0, IF(H33=0, 0, 1), H33/I33),5)</f>
        <v>0.62458000000000002</v>
      </c>
      <c r="L33" s="42"/>
    </row>
    <row r="34" spans="1:13" s="14" customFormat="1" ht="12.75" x14ac:dyDescent="0.25">
      <c r="A34" s="13"/>
      <c r="B34" s="13"/>
      <c r="C34" s="13"/>
      <c r="D34" s="13"/>
      <c r="E34" s="13" t="s">
        <v>33</v>
      </c>
      <c r="F34" s="13"/>
      <c r="G34" s="16"/>
      <c r="H34" s="9"/>
      <c r="I34" s="9"/>
      <c r="J34" s="9"/>
      <c r="K34" s="10"/>
      <c r="L34" s="42"/>
    </row>
    <row r="35" spans="1:13" s="14" customFormat="1" ht="38.25" customHeight="1" thickBot="1" x14ac:dyDescent="0.3">
      <c r="A35" s="13"/>
      <c r="B35" s="13"/>
      <c r="C35" s="13"/>
      <c r="D35" s="13"/>
      <c r="E35" s="12"/>
      <c r="F35" s="12" t="s">
        <v>34</v>
      </c>
      <c r="G35" s="15"/>
      <c r="H35" s="4">
        <v>75000</v>
      </c>
      <c r="I35" s="4">
        <v>2000</v>
      </c>
      <c r="J35" s="4">
        <f>ROUND((H35-I35),5)</f>
        <v>73000</v>
      </c>
      <c r="K35" s="5">
        <f>ROUND(IF(I35=0, IF(H35=0, 0, 1), H35/I35),5)</f>
        <v>37.5</v>
      </c>
      <c r="L35" s="60" t="s">
        <v>136</v>
      </c>
      <c r="M35" s="60"/>
    </row>
    <row r="36" spans="1:13" s="14" customFormat="1" ht="13.5" thickBot="1" x14ac:dyDescent="0.3">
      <c r="A36" s="13"/>
      <c r="B36" s="13"/>
      <c r="C36" s="13"/>
      <c r="D36" s="13"/>
      <c r="E36" s="13" t="s">
        <v>35</v>
      </c>
      <c r="F36" s="13"/>
      <c r="G36" s="16"/>
      <c r="H36" s="20">
        <f>ROUND(SUM(H34:H35),5)</f>
        <v>75000</v>
      </c>
      <c r="I36" s="20">
        <f>ROUND(SUM(I34:I35),5)</f>
        <v>2000</v>
      </c>
      <c r="J36" s="20">
        <f>ROUND((H36-I36),5)</f>
        <v>73000</v>
      </c>
      <c r="K36" s="21">
        <f>ROUND(IF(I36=0, IF(H36=0, 0, 1), H36/I36),5)</f>
        <v>37.5</v>
      </c>
      <c r="L36" s="42"/>
    </row>
    <row r="37" spans="1:13" s="11" customFormat="1" ht="15.75" thickBot="1" x14ac:dyDescent="0.3">
      <c r="A37" s="8"/>
      <c r="B37" s="8"/>
      <c r="C37" s="8"/>
      <c r="D37" s="8" t="s">
        <v>36</v>
      </c>
      <c r="E37" s="8"/>
      <c r="F37" s="8"/>
      <c r="G37" s="27"/>
      <c r="H37" s="30">
        <f>ROUND(H4+H10+H13+H18+H24+H27+H33+H36,5)</f>
        <v>386686.55</v>
      </c>
      <c r="I37" s="30">
        <f>ROUND(I4+I10+I13+I18+I24+I27+I33+I36,5)</f>
        <v>511900</v>
      </c>
      <c r="J37" s="30">
        <f>ROUND((H37-I37),5)</f>
        <v>-125213.45</v>
      </c>
      <c r="K37" s="31">
        <f>ROUND(IF(I37=0, IF(H37=0, 0, 1), H37/I37),5)</f>
        <v>0.75539000000000001</v>
      </c>
      <c r="L37" s="41"/>
    </row>
    <row r="38" spans="1:13" s="11" customFormat="1" x14ac:dyDescent="0.25">
      <c r="A38" s="8"/>
      <c r="B38" s="8"/>
      <c r="C38" s="8" t="s">
        <v>37</v>
      </c>
      <c r="D38" s="8"/>
      <c r="E38" s="8"/>
      <c r="F38" s="8"/>
      <c r="G38" s="27"/>
      <c r="H38" s="28">
        <f>H37</f>
        <v>386686.55</v>
      </c>
      <c r="I38" s="28">
        <f>I37</f>
        <v>511900</v>
      </c>
      <c r="J38" s="28">
        <f>ROUND((H38-I38),5)</f>
        <v>-125213.45</v>
      </c>
      <c r="K38" s="29">
        <f>ROUND(IF(I38=0, IF(H38=0, 0, 1), H38/I38),5)</f>
        <v>0.75539000000000001</v>
      </c>
      <c r="L38" s="41"/>
    </row>
    <row r="39" spans="1:13" s="11" customFormat="1" x14ac:dyDescent="0.25">
      <c r="A39" s="8"/>
      <c r="B39" s="8"/>
      <c r="C39" s="8"/>
      <c r="D39" s="8" t="s">
        <v>38</v>
      </c>
      <c r="E39" s="8"/>
      <c r="F39" s="8"/>
      <c r="G39" s="27"/>
      <c r="H39" s="28"/>
      <c r="I39" s="28"/>
      <c r="J39" s="28"/>
      <c r="K39" s="29"/>
      <c r="L39" s="41"/>
    </row>
    <row r="40" spans="1:13" s="14" customFormat="1" ht="12.75" x14ac:dyDescent="0.25">
      <c r="A40" s="13"/>
      <c r="B40" s="13"/>
      <c r="C40" s="13"/>
      <c r="D40" s="13"/>
      <c r="E40" s="13" t="s">
        <v>39</v>
      </c>
      <c r="F40" s="13"/>
      <c r="G40" s="16"/>
      <c r="H40" s="9"/>
      <c r="I40" s="9"/>
      <c r="J40" s="9"/>
      <c r="K40" s="10"/>
      <c r="L40" s="42"/>
    </row>
    <row r="41" spans="1:13" s="14" customFormat="1" ht="12.75" x14ac:dyDescent="0.25">
      <c r="A41" s="13"/>
      <c r="B41" s="13"/>
      <c r="C41" s="13"/>
      <c r="D41" s="13"/>
      <c r="E41" s="13"/>
      <c r="F41" s="13" t="s">
        <v>40</v>
      </c>
      <c r="G41" s="16"/>
      <c r="H41" s="9">
        <v>25000</v>
      </c>
      <c r="I41" s="9">
        <v>60000</v>
      </c>
      <c r="J41" s="9">
        <f t="shared" ref="J41:J58" si="0">ROUND((H41-I41),5)</f>
        <v>-35000</v>
      </c>
      <c r="K41" s="10">
        <f t="shared" ref="K41:K58" si="1">ROUND(IF(I41=0, IF(H41=0, 0, 1), H41/I41),5)</f>
        <v>0.41666999999999998</v>
      </c>
      <c r="L41" s="42"/>
    </row>
    <row r="42" spans="1:13" s="14" customFormat="1" ht="12.75" x14ac:dyDescent="0.25">
      <c r="A42" s="13"/>
      <c r="B42" s="13"/>
      <c r="C42" s="13"/>
      <c r="D42" s="13"/>
      <c r="E42" s="13"/>
      <c r="F42" s="13" t="s">
        <v>41</v>
      </c>
      <c r="G42" s="16"/>
      <c r="H42" s="9">
        <v>30</v>
      </c>
      <c r="I42" s="9">
        <v>100</v>
      </c>
      <c r="J42" s="9">
        <f t="shared" si="0"/>
        <v>-70</v>
      </c>
      <c r="K42" s="10">
        <f t="shared" si="1"/>
        <v>0.3</v>
      </c>
      <c r="L42" s="42"/>
    </row>
    <row r="43" spans="1:13" s="14" customFormat="1" ht="12.75" x14ac:dyDescent="0.25">
      <c r="A43" s="13"/>
      <c r="B43" s="13"/>
      <c r="C43" s="13"/>
      <c r="D43" s="13"/>
      <c r="E43" s="13"/>
      <c r="F43" s="13" t="s">
        <v>42</v>
      </c>
      <c r="G43" s="16"/>
      <c r="H43" s="9">
        <v>11184.81</v>
      </c>
      <c r="I43" s="9">
        <v>17000</v>
      </c>
      <c r="J43" s="9">
        <f t="shared" si="0"/>
        <v>-5815.19</v>
      </c>
      <c r="K43" s="10">
        <f t="shared" si="1"/>
        <v>0.65793000000000001</v>
      </c>
      <c r="L43" s="42"/>
    </row>
    <row r="44" spans="1:13" s="14" customFormat="1" ht="12.75" x14ac:dyDescent="0.25">
      <c r="A44" s="13"/>
      <c r="B44" s="13"/>
      <c r="C44" s="13"/>
      <c r="D44" s="13"/>
      <c r="E44" s="13"/>
      <c r="F44" s="13" t="s">
        <v>43</v>
      </c>
      <c r="G44" s="16"/>
      <c r="H44" s="9">
        <v>3427</v>
      </c>
      <c r="I44" s="9">
        <v>2500</v>
      </c>
      <c r="J44" s="9">
        <f t="shared" si="0"/>
        <v>927</v>
      </c>
      <c r="K44" s="10">
        <f t="shared" si="1"/>
        <v>1.3708</v>
      </c>
      <c r="L44" s="42"/>
    </row>
    <row r="45" spans="1:13" s="14" customFormat="1" ht="12.75" x14ac:dyDescent="0.25">
      <c r="A45" s="13"/>
      <c r="B45" s="13"/>
      <c r="C45" s="13"/>
      <c r="D45" s="13"/>
      <c r="E45" s="13"/>
      <c r="F45" s="13" t="s">
        <v>44</v>
      </c>
      <c r="G45" s="16"/>
      <c r="H45" s="9">
        <v>0</v>
      </c>
      <c r="I45" s="9">
        <v>0</v>
      </c>
      <c r="J45" s="9">
        <f t="shared" si="0"/>
        <v>0</v>
      </c>
      <c r="K45" s="10">
        <f t="shared" si="1"/>
        <v>0</v>
      </c>
      <c r="L45" s="42"/>
    </row>
    <row r="46" spans="1:13" s="14" customFormat="1" ht="12.75" x14ac:dyDescent="0.25">
      <c r="A46" s="13"/>
      <c r="B46" s="13"/>
      <c r="C46" s="13"/>
      <c r="D46" s="13"/>
      <c r="E46" s="13"/>
      <c r="F46" s="13" t="s">
        <v>45</v>
      </c>
      <c r="G46" s="16"/>
      <c r="H46" s="9">
        <v>0</v>
      </c>
      <c r="I46" s="9">
        <v>0</v>
      </c>
      <c r="J46" s="9">
        <f t="shared" si="0"/>
        <v>0</v>
      </c>
      <c r="K46" s="10">
        <f t="shared" si="1"/>
        <v>0</v>
      </c>
      <c r="L46" s="42"/>
    </row>
    <row r="47" spans="1:13" s="14" customFormat="1" ht="99" customHeight="1" x14ac:dyDescent="0.25">
      <c r="A47" s="13"/>
      <c r="B47" s="13"/>
      <c r="C47" s="13"/>
      <c r="D47" s="13"/>
      <c r="E47" s="12"/>
      <c r="F47" s="12" t="s">
        <v>46</v>
      </c>
      <c r="G47" s="15"/>
      <c r="H47" s="6">
        <v>2087.33</v>
      </c>
      <c r="I47" s="6">
        <v>500</v>
      </c>
      <c r="J47" s="6">
        <f t="shared" si="0"/>
        <v>1587.33</v>
      </c>
      <c r="K47" s="7">
        <f t="shared" si="1"/>
        <v>4.1746600000000003</v>
      </c>
      <c r="L47" s="60" t="s">
        <v>164</v>
      </c>
      <c r="M47" s="60"/>
    </row>
    <row r="48" spans="1:13" s="14" customFormat="1" ht="12.75" x14ac:dyDescent="0.25">
      <c r="A48" s="13"/>
      <c r="B48" s="13"/>
      <c r="C48" s="13"/>
      <c r="D48" s="13"/>
      <c r="E48" s="13"/>
      <c r="F48" s="13" t="s">
        <v>47</v>
      </c>
      <c r="G48" s="16"/>
      <c r="H48" s="9">
        <v>500</v>
      </c>
      <c r="I48" s="9">
        <v>2500</v>
      </c>
      <c r="J48" s="9">
        <f t="shared" si="0"/>
        <v>-2000</v>
      </c>
      <c r="K48" s="10">
        <f t="shared" si="1"/>
        <v>0.2</v>
      </c>
      <c r="L48" s="42"/>
    </row>
    <row r="49" spans="1:12" s="14" customFormat="1" ht="12.75" x14ac:dyDescent="0.25">
      <c r="A49" s="13"/>
      <c r="B49" s="13"/>
      <c r="C49" s="13"/>
      <c r="D49" s="13"/>
      <c r="E49" s="13"/>
      <c r="F49" s="13" t="s">
        <v>48</v>
      </c>
      <c r="G49" s="16"/>
      <c r="H49" s="9">
        <v>249.29</v>
      </c>
      <c r="I49" s="9">
        <v>1500</v>
      </c>
      <c r="J49" s="9">
        <f t="shared" si="0"/>
        <v>-1250.71</v>
      </c>
      <c r="K49" s="10">
        <f t="shared" si="1"/>
        <v>0.16619</v>
      </c>
      <c r="L49" s="42"/>
    </row>
    <row r="50" spans="1:12" s="14" customFormat="1" ht="12.75" x14ac:dyDescent="0.25">
      <c r="A50" s="13"/>
      <c r="B50" s="13"/>
      <c r="C50" s="13"/>
      <c r="D50" s="13"/>
      <c r="E50" s="13"/>
      <c r="F50" s="13" t="s">
        <v>49</v>
      </c>
      <c r="G50" s="16"/>
      <c r="H50" s="9">
        <v>99.17</v>
      </c>
      <c r="I50" s="9">
        <v>500</v>
      </c>
      <c r="J50" s="9">
        <f t="shared" si="0"/>
        <v>-400.83</v>
      </c>
      <c r="K50" s="10">
        <f t="shared" si="1"/>
        <v>0.19833999999999999</v>
      </c>
      <c r="L50" s="42"/>
    </row>
    <row r="51" spans="1:12" s="14" customFormat="1" ht="12.75" x14ac:dyDescent="0.25">
      <c r="A51" s="13"/>
      <c r="B51" s="13"/>
      <c r="C51" s="13"/>
      <c r="D51" s="13"/>
      <c r="E51" s="13"/>
      <c r="F51" s="13" t="s">
        <v>50</v>
      </c>
      <c r="G51" s="16"/>
      <c r="H51" s="9">
        <v>0</v>
      </c>
      <c r="I51" s="9">
        <v>250</v>
      </c>
      <c r="J51" s="9">
        <f t="shared" si="0"/>
        <v>-250</v>
      </c>
      <c r="K51" s="10">
        <f t="shared" si="1"/>
        <v>0</v>
      </c>
      <c r="L51" s="42"/>
    </row>
    <row r="52" spans="1:12" s="14" customFormat="1" ht="12.75" x14ac:dyDescent="0.25">
      <c r="A52" s="13"/>
      <c r="B52" s="13"/>
      <c r="C52" s="13"/>
      <c r="D52" s="13"/>
      <c r="E52" s="13"/>
      <c r="F52" s="13" t="s">
        <v>51</v>
      </c>
      <c r="G52" s="16"/>
      <c r="H52" s="9">
        <v>0</v>
      </c>
      <c r="I52" s="9">
        <v>200</v>
      </c>
      <c r="J52" s="9">
        <f t="shared" si="0"/>
        <v>-200</v>
      </c>
      <c r="K52" s="10">
        <f t="shared" si="1"/>
        <v>0</v>
      </c>
      <c r="L52" s="42"/>
    </row>
    <row r="53" spans="1:12" s="14" customFormat="1" ht="12.75" x14ac:dyDescent="0.25">
      <c r="A53" s="13"/>
      <c r="B53" s="13"/>
      <c r="C53" s="13"/>
      <c r="D53" s="13"/>
      <c r="E53" s="13"/>
      <c r="F53" s="13" t="s">
        <v>52</v>
      </c>
      <c r="G53" s="16"/>
      <c r="H53" s="9">
        <v>875</v>
      </c>
      <c r="I53" s="9">
        <v>2400</v>
      </c>
      <c r="J53" s="9">
        <f t="shared" si="0"/>
        <v>-1525</v>
      </c>
      <c r="K53" s="10">
        <f t="shared" si="1"/>
        <v>0.36458000000000002</v>
      </c>
      <c r="L53" s="42"/>
    </row>
    <row r="54" spans="1:12" s="14" customFormat="1" ht="12.75" x14ac:dyDescent="0.25">
      <c r="A54" s="13"/>
      <c r="B54" s="13"/>
      <c r="C54" s="13"/>
      <c r="D54" s="13"/>
      <c r="E54" s="13"/>
      <c r="F54" s="13" t="s">
        <v>53</v>
      </c>
      <c r="G54" s="16"/>
      <c r="H54" s="9">
        <v>1624.18</v>
      </c>
      <c r="I54" s="9">
        <v>3000</v>
      </c>
      <c r="J54" s="9">
        <f t="shared" si="0"/>
        <v>-1375.82</v>
      </c>
      <c r="K54" s="10">
        <f t="shared" si="1"/>
        <v>0.54139000000000004</v>
      </c>
      <c r="L54" s="42"/>
    </row>
    <row r="55" spans="1:12" s="14" customFormat="1" ht="12.75" x14ac:dyDescent="0.25">
      <c r="A55" s="13"/>
      <c r="B55" s="13"/>
      <c r="C55" s="13"/>
      <c r="D55" s="13"/>
      <c r="E55" s="13"/>
      <c r="F55" s="13" t="s">
        <v>54</v>
      </c>
      <c r="G55" s="16"/>
      <c r="H55" s="9">
        <v>0</v>
      </c>
      <c r="I55" s="9">
        <v>0</v>
      </c>
      <c r="J55" s="9">
        <f t="shared" si="0"/>
        <v>0</v>
      </c>
      <c r="K55" s="10">
        <f t="shared" si="1"/>
        <v>0</v>
      </c>
      <c r="L55" s="42"/>
    </row>
    <row r="56" spans="1:12" s="14" customFormat="1" ht="12.75" x14ac:dyDescent="0.25">
      <c r="A56" s="13"/>
      <c r="B56" s="13"/>
      <c r="C56" s="13"/>
      <c r="D56" s="13"/>
      <c r="E56" s="13"/>
      <c r="F56" s="13" t="s">
        <v>55</v>
      </c>
      <c r="G56" s="16"/>
      <c r="H56" s="9">
        <v>20625.21</v>
      </c>
      <c r="I56" s="9">
        <v>49500</v>
      </c>
      <c r="J56" s="9">
        <f t="shared" si="0"/>
        <v>-28874.79</v>
      </c>
      <c r="K56" s="10">
        <f t="shared" si="1"/>
        <v>0.41666999999999998</v>
      </c>
      <c r="L56" s="42"/>
    </row>
    <row r="57" spans="1:12" s="14" customFormat="1" ht="13.5" thickBot="1" x14ac:dyDescent="0.3">
      <c r="A57" s="13"/>
      <c r="B57" s="13"/>
      <c r="C57" s="13"/>
      <c r="D57" s="13"/>
      <c r="E57" s="13"/>
      <c r="F57" s="13" t="s">
        <v>56</v>
      </c>
      <c r="G57" s="16"/>
      <c r="H57" s="18">
        <v>14916.68</v>
      </c>
      <c r="I57" s="18">
        <v>36500</v>
      </c>
      <c r="J57" s="18">
        <f t="shared" si="0"/>
        <v>-21583.32</v>
      </c>
      <c r="K57" s="19">
        <f t="shared" si="1"/>
        <v>0.40867999999999999</v>
      </c>
      <c r="L57" s="42"/>
    </row>
    <row r="58" spans="1:12" s="14" customFormat="1" ht="12.75" x14ac:dyDescent="0.25">
      <c r="A58" s="13"/>
      <c r="B58" s="13"/>
      <c r="C58" s="13"/>
      <c r="D58" s="13"/>
      <c r="E58" s="13" t="s">
        <v>57</v>
      </c>
      <c r="F58" s="13"/>
      <c r="G58" s="16"/>
      <c r="H58" s="9">
        <f>SUM(H41:H57)</f>
        <v>80618.669999999984</v>
      </c>
      <c r="I58" s="9">
        <f>ROUND(SUM(I40:I57),5)</f>
        <v>176450</v>
      </c>
      <c r="J58" s="9">
        <f t="shared" si="0"/>
        <v>-95831.33</v>
      </c>
      <c r="K58" s="10">
        <f t="shared" si="1"/>
        <v>0.45689000000000002</v>
      </c>
      <c r="L58" s="42"/>
    </row>
    <row r="59" spans="1:12" s="14" customFormat="1" ht="12.75" x14ac:dyDescent="0.25">
      <c r="A59" s="13"/>
      <c r="B59" s="13"/>
      <c r="C59" s="13"/>
      <c r="D59" s="13"/>
      <c r="E59" s="13" t="s">
        <v>58</v>
      </c>
      <c r="F59" s="13"/>
      <c r="G59" s="16"/>
      <c r="H59" s="9"/>
      <c r="I59" s="9"/>
      <c r="J59" s="9"/>
      <c r="K59" s="10"/>
      <c r="L59" s="42"/>
    </row>
    <row r="60" spans="1:12" s="14" customFormat="1" ht="12.75" x14ac:dyDescent="0.25">
      <c r="A60" s="13"/>
      <c r="B60" s="13"/>
      <c r="C60" s="13"/>
      <c r="D60" s="13"/>
      <c r="E60" s="13"/>
      <c r="F60" s="13" t="s">
        <v>59</v>
      </c>
      <c r="G60" s="16"/>
      <c r="H60" s="9">
        <v>268.62</v>
      </c>
      <c r="I60" s="9">
        <v>500</v>
      </c>
      <c r="J60" s="9">
        <f>ROUND((H60-I60),5)</f>
        <v>-231.38</v>
      </c>
      <c r="K60" s="10">
        <f>ROUND(IF(I60=0, IF(H60=0, 0, 1), H60/I60),5)</f>
        <v>0.53724000000000005</v>
      </c>
      <c r="L60" s="42"/>
    </row>
    <row r="61" spans="1:12" s="14" customFormat="1" ht="12.75" x14ac:dyDescent="0.25">
      <c r="A61" s="13"/>
      <c r="B61" s="13"/>
      <c r="C61" s="13"/>
      <c r="D61" s="13"/>
      <c r="E61" s="13"/>
      <c r="F61" s="13" t="s">
        <v>60</v>
      </c>
      <c r="G61" s="16"/>
      <c r="H61" s="9">
        <v>5464.99</v>
      </c>
      <c r="I61" s="9">
        <v>5000</v>
      </c>
      <c r="J61" s="9">
        <f>ROUND((H61-I61),5)</f>
        <v>464.99</v>
      </c>
      <c r="K61" s="10">
        <f>ROUND(IF(I61=0, IF(H61=0, 0, 1), H61/I61),5)</f>
        <v>1.093</v>
      </c>
      <c r="L61" s="42"/>
    </row>
    <row r="62" spans="1:12" s="14" customFormat="1" ht="12.75" x14ac:dyDescent="0.25">
      <c r="A62" s="13"/>
      <c r="B62" s="13"/>
      <c r="C62" s="13"/>
      <c r="D62" s="13"/>
      <c r="E62" s="13"/>
      <c r="F62" s="13" t="s">
        <v>61</v>
      </c>
      <c r="G62" s="16"/>
      <c r="H62" s="9">
        <v>0</v>
      </c>
      <c r="I62" s="9">
        <v>1000</v>
      </c>
      <c r="J62" s="9">
        <f>ROUND((H62-I62),5)</f>
        <v>-1000</v>
      </c>
      <c r="K62" s="10">
        <f>ROUND(IF(I62=0, IF(H62=0, 0, 1), H62/I62),5)</f>
        <v>0</v>
      </c>
      <c r="L62" s="42"/>
    </row>
    <row r="63" spans="1:12" s="14" customFormat="1" ht="13.5" thickBot="1" x14ac:dyDescent="0.3">
      <c r="A63" s="13"/>
      <c r="B63" s="13"/>
      <c r="C63" s="13"/>
      <c r="D63" s="13"/>
      <c r="E63" s="13"/>
      <c r="F63" s="13" t="s">
        <v>62</v>
      </c>
      <c r="G63" s="16"/>
      <c r="H63" s="18">
        <v>0</v>
      </c>
      <c r="I63" s="18">
        <v>500</v>
      </c>
      <c r="J63" s="18">
        <f>ROUND((H63-I63),5)</f>
        <v>-500</v>
      </c>
      <c r="K63" s="19">
        <f>ROUND(IF(I63=0, IF(H63=0, 0, 1), H63/I63),5)</f>
        <v>0</v>
      </c>
      <c r="L63" s="42"/>
    </row>
    <row r="64" spans="1:12" s="14" customFormat="1" ht="12.75" x14ac:dyDescent="0.25">
      <c r="A64" s="13"/>
      <c r="B64" s="13"/>
      <c r="C64" s="13"/>
      <c r="D64" s="13"/>
      <c r="E64" s="13" t="s">
        <v>63</v>
      </c>
      <c r="F64" s="13"/>
      <c r="G64" s="16"/>
      <c r="H64" s="9">
        <f>ROUND(SUM(H59:H63),5)</f>
        <v>5733.61</v>
      </c>
      <c r="I64" s="9">
        <f>ROUND(SUM(I59:I63),5)</f>
        <v>7000</v>
      </c>
      <c r="J64" s="9">
        <f>ROUND((H64-I64),5)</f>
        <v>-1266.3900000000001</v>
      </c>
      <c r="K64" s="10">
        <f>ROUND(IF(I64=0, IF(H64=0, 0, 1), H64/I64),5)</f>
        <v>0.81908999999999998</v>
      </c>
      <c r="L64" s="42"/>
    </row>
    <row r="65" spans="1:12" s="14" customFormat="1" ht="12.75" x14ac:dyDescent="0.25">
      <c r="A65" s="13"/>
      <c r="B65" s="13"/>
      <c r="C65" s="13"/>
      <c r="D65" s="13"/>
      <c r="E65" s="13" t="s">
        <v>64</v>
      </c>
      <c r="F65" s="13"/>
      <c r="G65" s="16"/>
      <c r="H65" s="9"/>
      <c r="I65" s="9"/>
      <c r="J65" s="9"/>
      <c r="K65" s="10"/>
      <c r="L65" s="42"/>
    </row>
    <row r="66" spans="1:12" s="14" customFormat="1" ht="12.75" x14ac:dyDescent="0.25">
      <c r="A66" s="13"/>
      <c r="B66" s="13"/>
      <c r="C66" s="13"/>
      <c r="D66" s="13"/>
      <c r="E66" s="13"/>
      <c r="F66" s="13" t="s">
        <v>65</v>
      </c>
      <c r="G66" s="16"/>
      <c r="H66" s="9">
        <v>40000</v>
      </c>
      <c r="I66" s="9">
        <v>96000</v>
      </c>
      <c r="J66" s="9">
        <f>ROUND((H66-I66),5)</f>
        <v>-56000</v>
      </c>
      <c r="K66" s="10">
        <f>ROUND(IF(I66=0, IF(H66=0, 0, 1), H66/I66),5)</f>
        <v>0.41666999999999998</v>
      </c>
      <c r="L66" s="42"/>
    </row>
    <row r="67" spans="1:12" s="14" customFormat="1" ht="12.75" x14ac:dyDescent="0.25">
      <c r="A67" s="13"/>
      <c r="B67" s="13"/>
      <c r="C67" s="13"/>
      <c r="D67" s="13"/>
      <c r="E67" s="13"/>
      <c r="F67" s="13" t="s">
        <v>66</v>
      </c>
      <c r="G67" s="16"/>
      <c r="H67" s="9">
        <v>151</v>
      </c>
      <c r="I67" s="9">
        <v>750</v>
      </c>
      <c r="J67" s="9">
        <f>ROUND((H67-I67),5)</f>
        <v>-599</v>
      </c>
      <c r="K67" s="10">
        <f>ROUND(IF(I67=0, IF(H67=0, 0, 1), H67/I67),5)</f>
        <v>0.20133000000000001</v>
      </c>
      <c r="L67" s="42"/>
    </row>
    <row r="68" spans="1:12" s="14" customFormat="1" ht="12.75" x14ac:dyDescent="0.25">
      <c r="A68" s="13"/>
      <c r="B68" s="13"/>
      <c r="C68" s="13"/>
      <c r="D68" s="13"/>
      <c r="E68" s="13"/>
      <c r="F68" s="13" t="s">
        <v>67</v>
      </c>
      <c r="G68" s="16"/>
      <c r="H68" s="9">
        <v>581.64</v>
      </c>
      <c r="I68" s="9">
        <v>1000</v>
      </c>
      <c r="J68" s="9">
        <f>ROUND((H68-I68),5)</f>
        <v>-418.36</v>
      </c>
      <c r="K68" s="10">
        <f>ROUND(IF(I68=0, IF(H68=0, 0, 1), H68/I68),5)</f>
        <v>0.58164000000000005</v>
      </c>
      <c r="L68" s="42"/>
    </row>
    <row r="69" spans="1:12" s="14" customFormat="1" ht="13.5" thickBot="1" x14ac:dyDescent="0.3">
      <c r="A69" s="13"/>
      <c r="B69" s="13"/>
      <c r="C69" s="13"/>
      <c r="D69" s="13"/>
      <c r="E69" s="13"/>
      <c r="F69" s="13" t="s">
        <v>68</v>
      </c>
      <c r="G69" s="16"/>
      <c r="H69" s="18">
        <v>0</v>
      </c>
      <c r="I69" s="18">
        <v>0</v>
      </c>
      <c r="J69" s="18">
        <f>ROUND((H69-I69),5)</f>
        <v>0</v>
      </c>
      <c r="K69" s="19">
        <f>ROUND(IF(I69=0, IF(H69=0, 0, 1), H69/I69),5)</f>
        <v>0</v>
      </c>
      <c r="L69" s="42"/>
    </row>
    <row r="70" spans="1:12" s="14" customFormat="1" ht="12.75" x14ac:dyDescent="0.25">
      <c r="A70" s="13"/>
      <c r="B70" s="13"/>
      <c r="C70" s="13"/>
      <c r="D70" s="13"/>
      <c r="E70" s="13" t="s">
        <v>69</v>
      </c>
      <c r="F70" s="13"/>
      <c r="G70" s="16"/>
      <c r="H70" s="9">
        <f>ROUND(SUM(H65:H69),5)</f>
        <v>40732.639999999999</v>
      </c>
      <c r="I70" s="9">
        <f>ROUND(SUM(I65:I69),5)</f>
        <v>97750</v>
      </c>
      <c r="J70" s="9">
        <f>ROUND((H70-I70),5)</f>
        <v>-57017.36</v>
      </c>
      <c r="K70" s="10">
        <f>ROUND(IF(I70=0, IF(H70=0, 0, 1), H70/I70),5)</f>
        <v>0.41670000000000001</v>
      </c>
      <c r="L70" s="42"/>
    </row>
    <row r="71" spans="1:12" s="14" customFormat="1" ht="12.75" x14ac:dyDescent="0.25">
      <c r="A71" s="13"/>
      <c r="B71" s="13"/>
      <c r="C71" s="13"/>
      <c r="D71" s="13"/>
      <c r="E71" s="13" t="s">
        <v>70</v>
      </c>
      <c r="F71" s="13"/>
      <c r="G71" s="16"/>
      <c r="H71" s="9"/>
      <c r="I71" s="9"/>
      <c r="J71" s="9"/>
      <c r="K71" s="10"/>
      <c r="L71" s="42"/>
    </row>
    <row r="72" spans="1:12" s="14" customFormat="1" ht="12.75" x14ac:dyDescent="0.25">
      <c r="A72" s="13"/>
      <c r="B72" s="13"/>
      <c r="C72" s="13"/>
      <c r="D72" s="13"/>
      <c r="E72" s="13"/>
      <c r="F72" s="13" t="s">
        <v>71</v>
      </c>
      <c r="G72" s="16"/>
      <c r="H72" s="9">
        <v>0</v>
      </c>
      <c r="I72" s="9">
        <v>250</v>
      </c>
      <c r="J72" s="9">
        <f t="shared" ref="J72:J78" si="2">ROUND((H72-I72),5)</f>
        <v>-250</v>
      </c>
      <c r="K72" s="10">
        <f t="shared" ref="K72:K78" si="3">ROUND(IF(I72=0, IF(H72=0, 0, 1), H72/I72),5)</f>
        <v>0</v>
      </c>
      <c r="L72" s="42"/>
    </row>
    <row r="73" spans="1:12" s="14" customFormat="1" ht="12.75" x14ac:dyDescent="0.25">
      <c r="A73" s="13"/>
      <c r="B73" s="13"/>
      <c r="C73" s="13"/>
      <c r="D73" s="13"/>
      <c r="E73" s="13"/>
      <c r="F73" s="13" t="s">
        <v>72</v>
      </c>
      <c r="G73" s="16"/>
      <c r="H73" s="9">
        <v>0</v>
      </c>
      <c r="I73" s="9">
        <v>0</v>
      </c>
      <c r="J73" s="9">
        <f t="shared" si="2"/>
        <v>0</v>
      </c>
      <c r="K73" s="10">
        <f t="shared" si="3"/>
        <v>0</v>
      </c>
      <c r="L73" s="42"/>
    </row>
    <row r="74" spans="1:12" s="14" customFormat="1" ht="12.75" x14ac:dyDescent="0.25">
      <c r="A74" s="13"/>
      <c r="B74" s="13"/>
      <c r="C74" s="13"/>
      <c r="D74" s="13"/>
      <c r="E74" s="13"/>
      <c r="F74" s="13" t="s">
        <v>73</v>
      </c>
      <c r="G74" s="16"/>
      <c r="H74" s="9">
        <v>916.65</v>
      </c>
      <c r="I74" s="9">
        <v>2500</v>
      </c>
      <c r="J74" s="9">
        <f t="shared" si="2"/>
        <v>-1583.35</v>
      </c>
      <c r="K74" s="10">
        <f t="shared" si="3"/>
        <v>0.36665999999999999</v>
      </c>
      <c r="L74" s="42"/>
    </row>
    <row r="75" spans="1:12" s="14" customFormat="1" ht="12.75" x14ac:dyDescent="0.25">
      <c r="A75" s="13"/>
      <c r="B75" s="13"/>
      <c r="C75" s="13"/>
      <c r="D75" s="13"/>
      <c r="E75" s="13"/>
      <c r="F75" s="13" t="s">
        <v>74</v>
      </c>
      <c r="G75" s="16"/>
      <c r="H75" s="9">
        <v>0</v>
      </c>
      <c r="I75" s="9">
        <v>100</v>
      </c>
      <c r="J75" s="9">
        <f t="shared" si="2"/>
        <v>-100</v>
      </c>
      <c r="K75" s="10">
        <f t="shared" si="3"/>
        <v>0</v>
      </c>
      <c r="L75" s="42"/>
    </row>
    <row r="76" spans="1:12" s="14" customFormat="1" ht="12.75" x14ac:dyDescent="0.25">
      <c r="A76" s="13"/>
      <c r="B76" s="13"/>
      <c r="C76" s="13"/>
      <c r="D76" s="13"/>
      <c r="E76" s="13"/>
      <c r="F76" s="13" t="s">
        <v>75</v>
      </c>
      <c r="G76" s="16"/>
      <c r="H76" s="9">
        <v>100</v>
      </c>
      <c r="I76" s="9">
        <v>200</v>
      </c>
      <c r="J76" s="9">
        <f t="shared" si="2"/>
        <v>-100</v>
      </c>
      <c r="K76" s="10">
        <f t="shared" si="3"/>
        <v>0.5</v>
      </c>
      <c r="L76" s="42"/>
    </row>
    <row r="77" spans="1:12" s="14" customFormat="1" ht="13.5" thickBot="1" x14ac:dyDescent="0.3">
      <c r="A77" s="13"/>
      <c r="B77" s="13"/>
      <c r="C77" s="13"/>
      <c r="D77" s="13"/>
      <c r="E77" s="13"/>
      <c r="F77" s="13" t="s">
        <v>76</v>
      </c>
      <c r="G77" s="16"/>
      <c r="H77" s="18">
        <v>0</v>
      </c>
      <c r="I77" s="18">
        <v>200</v>
      </c>
      <c r="J77" s="18">
        <f t="shared" si="2"/>
        <v>-200</v>
      </c>
      <c r="K77" s="19">
        <f t="shared" si="3"/>
        <v>0</v>
      </c>
      <c r="L77" s="42"/>
    </row>
    <row r="78" spans="1:12" s="14" customFormat="1" ht="12.75" x14ac:dyDescent="0.25">
      <c r="A78" s="13"/>
      <c r="B78" s="13"/>
      <c r="C78" s="13"/>
      <c r="D78" s="13"/>
      <c r="E78" s="13" t="s">
        <v>77</v>
      </c>
      <c r="F78" s="13"/>
      <c r="G78" s="16"/>
      <c r="H78" s="9">
        <f>ROUND(SUM(H71:H77),5)</f>
        <v>1016.65</v>
      </c>
      <c r="I78" s="9">
        <f>ROUND(SUM(I71:I77),5)</f>
        <v>3250</v>
      </c>
      <c r="J78" s="9">
        <f t="shared" si="2"/>
        <v>-2233.35</v>
      </c>
      <c r="K78" s="10">
        <f t="shared" si="3"/>
        <v>0.31281999999999999</v>
      </c>
      <c r="L78" s="42"/>
    </row>
    <row r="79" spans="1:12" s="14" customFormat="1" ht="12.75" x14ac:dyDescent="0.25">
      <c r="A79" s="13"/>
      <c r="B79" s="13"/>
      <c r="C79" s="13"/>
      <c r="D79" s="13"/>
      <c r="E79" s="13" t="s">
        <v>78</v>
      </c>
      <c r="F79" s="13"/>
      <c r="G79" s="16"/>
      <c r="H79" s="9"/>
      <c r="I79" s="9"/>
      <c r="J79" s="9"/>
      <c r="K79" s="10"/>
      <c r="L79" s="42"/>
    </row>
    <row r="80" spans="1:12" s="14" customFormat="1" ht="12.75" x14ac:dyDescent="0.25">
      <c r="A80" s="13"/>
      <c r="B80" s="13"/>
      <c r="C80" s="13"/>
      <c r="D80" s="13"/>
      <c r="E80" s="13"/>
      <c r="F80" s="13" t="s">
        <v>79</v>
      </c>
      <c r="G80" s="16"/>
      <c r="H80" s="9">
        <v>17791.650000000001</v>
      </c>
      <c r="I80" s="9">
        <v>42600</v>
      </c>
      <c r="J80" s="9">
        <f t="shared" ref="J80:J91" si="4">ROUND((H80-I80),5)</f>
        <v>-24808.35</v>
      </c>
      <c r="K80" s="10">
        <f t="shared" ref="K80:K91" si="5">ROUND(IF(I80=0, IF(H80=0, 0, 1), H80/I80),5)</f>
        <v>0.41764000000000001</v>
      </c>
      <c r="L80" s="42"/>
    </row>
    <row r="81" spans="1:13" s="14" customFormat="1" ht="12.75" x14ac:dyDescent="0.25">
      <c r="A81" s="13"/>
      <c r="B81" s="13"/>
      <c r="C81" s="13"/>
      <c r="D81" s="13"/>
      <c r="E81" s="13"/>
      <c r="F81" s="13" t="s">
        <v>80</v>
      </c>
      <c r="G81" s="16"/>
      <c r="H81" s="9">
        <v>0</v>
      </c>
      <c r="I81" s="9">
        <v>250</v>
      </c>
      <c r="J81" s="9">
        <f t="shared" si="4"/>
        <v>-250</v>
      </c>
      <c r="K81" s="10">
        <f t="shared" si="5"/>
        <v>0</v>
      </c>
      <c r="L81" s="42"/>
    </row>
    <row r="82" spans="1:13" s="14" customFormat="1" ht="12.75" x14ac:dyDescent="0.25">
      <c r="A82" s="13"/>
      <c r="B82" s="13"/>
      <c r="C82" s="13"/>
      <c r="D82" s="13"/>
      <c r="E82" s="13"/>
      <c r="F82" s="13" t="s">
        <v>81</v>
      </c>
      <c r="G82" s="16"/>
      <c r="H82" s="9">
        <v>0</v>
      </c>
      <c r="I82" s="9">
        <v>100</v>
      </c>
      <c r="J82" s="9">
        <f t="shared" si="4"/>
        <v>-100</v>
      </c>
      <c r="K82" s="10">
        <f t="shared" si="5"/>
        <v>0</v>
      </c>
      <c r="L82" s="42"/>
    </row>
    <row r="83" spans="1:13" s="14" customFormat="1" ht="12.75" x14ac:dyDescent="0.25">
      <c r="A83" s="13"/>
      <c r="B83" s="13"/>
      <c r="C83" s="13"/>
      <c r="D83" s="13"/>
      <c r="E83" s="13"/>
      <c r="F83" s="13" t="s">
        <v>82</v>
      </c>
      <c r="G83" s="16"/>
      <c r="H83" s="9">
        <v>0</v>
      </c>
      <c r="I83" s="9">
        <v>100</v>
      </c>
      <c r="J83" s="9">
        <f t="shared" si="4"/>
        <v>-100</v>
      </c>
      <c r="K83" s="10">
        <f t="shared" si="5"/>
        <v>0</v>
      </c>
      <c r="L83" s="42"/>
    </row>
    <row r="84" spans="1:13" s="14" customFormat="1" ht="12.75" x14ac:dyDescent="0.25">
      <c r="A84" s="13"/>
      <c r="B84" s="13"/>
      <c r="C84" s="13"/>
      <c r="D84" s="13"/>
      <c r="E84" s="13"/>
      <c r="F84" s="13" t="s">
        <v>83</v>
      </c>
      <c r="G84" s="16"/>
      <c r="H84" s="9">
        <v>2083.35</v>
      </c>
      <c r="I84" s="9">
        <v>5000</v>
      </c>
      <c r="J84" s="9">
        <f t="shared" si="4"/>
        <v>-2916.65</v>
      </c>
      <c r="K84" s="10">
        <f t="shared" si="5"/>
        <v>0.41666999999999998</v>
      </c>
      <c r="L84" s="42"/>
    </row>
    <row r="85" spans="1:13" s="14" customFormat="1" ht="12.75" x14ac:dyDescent="0.25">
      <c r="A85" s="13"/>
      <c r="B85" s="13"/>
      <c r="C85" s="13"/>
      <c r="D85" s="13"/>
      <c r="E85" s="13"/>
      <c r="F85" s="13" t="s">
        <v>84</v>
      </c>
      <c r="G85" s="16"/>
      <c r="H85" s="9">
        <v>2083.35</v>
      </c>
      <c r="I85" s="9">
        <v>5000</v>
      </c>
      <c r="J85" s="9">
        <f t="shared" si="4"/>
        <v>-2916.65</v>
      </c>
      <c r="K85" s="10">
        <f t="shared" si="5"/>
        <v>0.41666999999999998</v>
      </c>
      <c r="L85" s="42"/>
    </row>
    <row r="86" spans="1:13" s="14" customFormat="1" ht="12.75" x14ac:dyDescent="0.25">
      <c r="A86" s="13"/>
      <c r="B86" s="13"/>
      <c r="C86" s="13"/>
      <c r="D86" s="13"/>
      <c r="E86" s="13"/>
      <c r="F86" s="13" t="s">
        <v>85</v>
      </c>
      <c r="G86" s="16"/>
      <c r="H86" s="9">
        <v>2916.65</v>
      </c>
      <c r="I86" s="9">
        <v>7000</v>
      </c>
      <c r="J86" s="9">
        <f t="shared" si="4"/>
        <v>-4083.35</v>
      </c>
      <c r="K86" s="10">
        <f t="shared" si="5"/>
        <v>0.41665999999999997</v>
      </c>
      <c r="L86" s="42"/>
    </row>
    <row r="87" spans="1:13" s="14" customFormat="1" ht="12.75" x14ac:dyDescent="0.25">
      <c r="A87" s="13"/>
      <c r="B87" s="13"/>
      <c r="C87" s="13"/>
      <c r="D87" s="13"/>
      <c r="E87" s="13"/>
      <c r="F87" s="13" t="s">
        <v>86</v>
      </c>
      <c r="G87" s="16"/>
      <c r="H87" s="9">
        <v>2083.4</v>
      </c>
      <c r="I87" s="9">
        <v>5000</v>
      </c>
      <c r="J87" s="9">
        <f t="shared" si="4"/>
        <v>-2916.6</v>
      </c>
      <c r="K87" s="10">
        <f t="shared" si="5"/>
        <v>0.41667999999999999</v>
      </c>
      <c r="L87" s="42"/>
    </row>
    <row r="88" spans="1:13" s="14" customFormat="1" ht="12.75" x14ac:dyDescent="0.25">
      <c r="A88" s="13"/>
      <c r="B88" s="13"/>
      <c r="C88" s="13"/>
      <c r="D88" s="13"/>
      <c r="E88" s="13"/>
      <c r="F88" s="13" t="s">
        <v>87</v>
      </c>
      <c r="G88" s="16"/>
      <c r="H88" s="9">
        <v>4166.7</v>
      </c>
      <c r="I88" s="9">
        <v>10000</v>
      </c>
      <c r="J88" s="9">
        <f t="shared" si="4"/>
        <v>-5833.3</v>
      </c>
      <c r="K88" s="10">
        <f t="shared" si="5"/>
        <v>0.41666999999999998</v>
      </c>
      <c r="L88" s="42"/>
    </row>
    <row r="89" spans="1:13" s="14" customFormat="1" ht="30" customHeight="1" x14ac:dyDescent="0.25">
      <c r="A89" s="13"/>
      <c r="B89" s="13"/>
      <c r="C89" s="13"/>
      <c r="D89" s="13"/>
      <c r="E89" s="12"/>
      <c r="F89" s="12" t="s">
        <v>88</v>
      </c>
      <c r="G89" s="15"/>
      <c r="H89" s="6">
        <v>3495.67</v>
      </c>
      <c r="I89" s="6">
        <v>3000</v>
      </c>
      <c r="J89" s="6">
        <f t="shared" si="4"/>
        <v>495.67</v>
      </c>
      <c r="K89" s="7">
        <f t="shared" si="5"/>
        <v>1.1652199999999999</v>
      </c>
      <c r="L89" s="60" t="s">
        <v>138</v>
      </c>
      <c r="M89" s="60"/>
    </row>
    <row r="90" spans="1:13" s="14" customFormat="1" ht="13.5" thickBot="1" x14ac:dyDescent="0.3">
      <c r="A90" s="13"/>
      <c r="B90" s="13"/>
      <c r="C90" s="13"/>
      <c r="D90" s="13"/>
      <c r="E90" s="13"/>
      <c r="F90" s="13" t="s">
        <v>89</v>
      </c>
      <c r="G90" s="16"/>
      <c r="H90" s="18">
        <v>218.75</v>
      </c>
      <c r="I90" s="18">
        <v>5000</v>
      </c>
      <c r="J90" s="18">
        <f t="shared" si="4"/>
        <v>-4781.25</v>
      </c>
      <c r="K90" s="19">
        <f t="shared" si="5"/>
        <v>4.3749999999999997E-2</v>
      </c>
      <c r="L90" s="42" t="s">
        <v>139</v>
      </c>
      <c r="M90" s="32"/>
    </row>
    <row r="91" spans="1:13" s="14" customFormat="1" ht="12.75" x14ac:dyDescent="0.25">
      <c r="A91" s="13"/>
      <c r="B91" s="13"/>
      <c r="C91" s="13"/>
      <c r="D91" s="13"/>
      <c r="E91" s="13" t="s">
        <v>90</v>
      </c>
      <c r="F91" s="13"/>
      <c r="G91" s="16"/>
      <c r="H91" s="9">
        <f>ROUND(SUM(H79:H90),5)</f>
        <v>34839.519999999997</v>
      </c>
      <c r="I91" s="9">
        <f>ROUND(SUM(I79:I90),5)</f>
        <v>83050</v>
      </c>
      <c r="J91" s="9">
        <f t="shared" si="4"/>
        <v>-48210.48</v>
      </c>
      <c r="K91" s="10">
        <f t="shared" si="5"/>
        <v>0.41949999999999998</v>
      </c>
      <c r="L91" s="42"/>
    </row>
    <row r="92" spans="1:13" s="14" customFormat="1" ht="12.75" x14ac:dyDescent="0.25">
      <c r="A92" s="13"/>
      <c r="B92" s="13"/>
      <c r="C92" s="13"/>
      <c r="D92" s="13"/>
      <c r="E92" s="13" t="s">
        <v>91</v>
      </c>
      <c r="F92" s="13"/>
      <c r="G92" s="16"/>
      <c r="H92" s="9"/>
      <c r="I92" s="9"/>
      <c r="J92" s="9"/>
      <c r="K92" s="10"/>
      <c r="L92" s="42"/>
    </row>
    <row r="93" spans="1:13" s="14" customFormat="1" ht="12.75" x14ac:dyDescent="0.25">
      <c r="A93" s="13"/>
      <c r="B93" s="13"/>
      <c r="C93" s="13"/>
      <c r="D93" s="13"/>
      <c r="E93" s="13"/>
      <c r="F93" s="13" t="s">
        <v>92</v>
      </c>
      <c r="G93" s="16"/>
      <c r="H93" s="9">
        <v>0</v>
      </c>
      <c r="I93" s="9">
        <v>750</v>
      </c>
      <c r="J93" s="9">
        <f t="shared" ref="J93:J102" si="6">ROUND((H93-I93),5)</f>
        <v>-750</v>
      </c>
      <c r="K93" s="10">
        <f t="shared" ref="K93:K102" si="7">ROUND(IF(I93=0, IF(H93=0, 0, 1), H93/I93),5)</f>
        <v>0</v>
      </c>
      <c r="L93" s="42"/>
    </row>
    <row r="94" spans="1:13" s="14" customFormat="1" ht="12.75" x14ac:dyDescent="0.25">
      <c r="A94" s="13"/>
      <c r="B94" s="13"/>
      <c r="C94" s="13"/>
      <c r="D94" s="13"/>
      <c r="E94" s="13"/>
      <c r="F94" s="13" t="s">
        <v>93</v>
      </c>
      <c r="G94" s="16"/>
      <c r="H94" s="9">
        <v>4384.9399999999996</v>
      </c>
      <c r="I94" s="9">
        <v>4355</v>
      </c>
      <c r="J94" s="9">
        <f t="shared" si="6"/>
        <v>29.94</v>
      </c>
      <c r="K94" s="10">
        <f t="shared" si="7"/>
        <v>1.0068699999999999</v>
      </c>
      <c r="L94" s="42"/>
    </row>
    <row r="95" spans="1:13" s="14" customFormat="1" ht="12.75" x14ac:dyDescent="0.25">
      <c r="A95" s="13"/>
      <c r="B95" s="13"/>
      <c r="C95" s="13"/>
      <c r="D95" s="13"/>
      <c r="E95" s="13"/>
      <c r="F95" s="13" t="s">
        <v>94</v>
      </c>
      <c r="G95" s="16"/>
      <c r="H95" s="9">
        <v>0</v>
      </c>
      <c r="I95" s="9">
        <v>1500</v>
      </c>
      <c r="J95" s="9">
        <f t="shared" si="6"/>
        <v>-1500</v>
      </c>
      <c r="K95" s="10">
        <f t="shared" si="7"/>
        <v>0</v>
      </c>
      <c r="L95" s="42"/>
    </row>
    <row r="96" spans="1:13" s="14" customFormat="1" ht="12.75" x14ac:dyDescent="0.25">
      <c r="A96" s="13"/>
      <c r="B96" s="13"/>
      <c r="C96" s="13"/>
      <c r="D96" s="13"/>
      <c r="E96" s="13"/>
      <c r="F96" s="13" t="s">
        <v>95</v>
      </c>
      <c r="G96" s="16"/>
      <c r="H96" s="9">
        <v>0</v>
      </c>
      <c r="I96" s="9">
        <v>3000</v>
      </c>
      <c r="J96" s="9">
        <f t="shared" si="6"/>
        <v>-3000</v>
      </c>
      <c r="K96" s="10">
        <f t="shared" si="7"/>
        <v>0</v>
      </c>
      <c r="L96" s="42"/>
    </row>
    <row r="97" spans="1:12" s="14" customFormat="1" ht="12.75" x14ac:dyDescent="0.25">
      <c r="A97" s="13"/>
      <c r="B97" s="13"/>
      <c r="C97" s="13"/>
      <c r="D97" s="13"/>
      <c r="E97" s="13"/>
      <c r="F97" s="13" t="s">
        <v>96</v>
      </c>
      <c r="G97" s="16"/>
      <c r="H97" s="9">
        <v>0</v>
      </c>
      <c r="I97" s="9">
        <v>0</v>
      </c>
      <c r="J97" s="9">
        <f t="shared" si="6"/>
        <v>0</v>
      </c>
      <c r="K97" s="10">
        <f t="shared" si="7"/>
        <v>0</v>
      </c>
      <c r="L97" s="42"/>
    </row>
    <row r="98" spans="1:12" s="14" customFormat="1" ht="12.75" x14ac:dyDescent="0.25">
      <c r="A98" s="13"/>
      <c r="B98" s="13"/>
      <c r="C98" s="13"/>
      <c r="D98" s="13"/>
      <c r="E98" s="13"/>
      <c r="F98" s="13" t="s">
        <v>97</v>
      </c>
      <c r="G98" s="16"/>
      <c r="H98" s="9">
        <v>0</v>
      </c>
      <c r="I98" s="9">
        <v>0</v>
      </c>
      <c r="J98" s="9">
        <f t="shared" si="6"/>
        <v>0</v>
      </c>
      <c r="K98" s="10">
        <f t="shared" si="7"/>
        <v>0</v>
      </c>
      <c r="L98" s="42"/>
    </row>
    <row r="99" spans="1:12" s="14" customFormat="1" ht="12.75" x14ac:dyDescent="0.25">
      <c r="A99" s="13"/>
      <c r="B99" s="13"/>
      <c r="C99" s="13"/>
      <c r="D99" s="13"/>
      <c r="E99" s="13"/>
      <c r="F99" s="13" t="s">
        <v>98</v>
      </c>
      <c r="G99" s="16"/>
      <c r="H99" s="9">
        <v>0</v>
      </c>
      <c r="I99" s="9">
        <v>0</v>
      </c>
      <c r="J99" s="9">
        <f t="shared" si="6"/>
        <v>0</v>
      </c>
      <c r="K99" s="10">
        <f t="shared" si="7"/>
        <v>0</v>
      </c>
      <c r="L99" s="42"/>
    </row>
    <row r="100" spans="1:12" s="14" customFormat="1" ht="12.75" x14ac:dyDescent="0.25">
      <c r="A100" s="13"/>
      <c r="B100" s="13"/>
      <c r="C100" s="13"/>
      <c r="D100" s="13"/>
      <c r="E100" s="13"/>
      <c r="F100" s="13" t="s">
        <v>99</v>
      </c>
      <c r="G100" s="16"/>
      <c r="H100" s="9">
        <v>0</v>
      </c>
      <c r="I100" s="9">
        <v>0</v>
      </c>
      <c r="J100" s="9">
        <f t="shared" si="6"/>
        <v>0</v>
      </c>
      <c r="K100" s="10">
        <f t="shared" si="7"/>
        <v>0</v>
      </c>
      <c r="L100" s="42"/>
    </row>
    <row r="101" spans="1:12" s="14" customFormat="1" ht="13.5" thickBot="1" x14ac:dyDescent="0.3">
      <c r="A101" s="13"/>
      <c r="B101" s="13"/>
      <c r="C101" s="13"/>
      <c r="D101" s="13"/>
      <c r="E101" s="13"/>
      <c r="F101" s="13" t="s">
        <v>100</v>
      </c>
      <c r="G101" s="16"/>
      <c r="H101" s="18">
        <v>0</v>
      </c>
      <c r="I101" s="18">
        <v>1245</v>
      </c>
      <c r="J101" s="18">
        <f t="shared" si="6"/>
        <v>-1245</v>
      </c>
      <c r="K101" s="19">
        <f t="shared" si="7"/>
        <v>0</v>
      </c>
      <c r="L101" s="42"/>
    </row>
    <row r="102" spans="1:12" s="14" customFormat="1" ht="12.75" x14ac:dyDescent="0.25">
      <c r="A102" s="13"/>
      <c r="B102" s="13"/>
      <c r="C102" s="13"/>
      <c r="D102" s="13"/>
      <c r="E102" s="13" t="s">
        <v>101</v>
      </c>
      <c r="F102" s="13"/>
      <c r="G102" s="16"/>
      <c r="H102" s="9">
        <f>ROUND(SUM(H92:H101),5)</f>
        <v>4384.9399999999996</v>
      </c>
      <c r="I102" s="9">
        <f>ROUND(SUM(I92:I101),5)</f>
        <v>10850</v>
      </c>
      <c r="J102" s="9">
        <f t="shared" si="6"/>
        <v>-6465.06</v>
      </c>
      <c r="K102" s="10">
        <f t="shared" si="7"/>
        <v>0.40414</v>
      </c>
      <c r="L102" s="42"/>
    </row>
    <row r="103" spans="1:12" s="14" customFormat="1" ht="12.75" x14ac:dyDescent="0.25">
      <c r="A103" s="13"/>
      <c r="B103" s="13"/>
      <c r="C103" s="13"/>
      <c r="D103" s="13"/>
      <c r="E103" s="13" t="s">
        <v>102</v>
      </c>
      <c r="F103" s="13"/>
      <c r="G103" s="16"/>
      <c r="H103" s="9"/>
      <c r="I103" s="9"/>
      <c r="J103" s="9"/>
      <c r="K103" s="10"/>
      <c r="L103" s="42"/>
    </row>
    <row r="104" spans="1:12" s="14" customFormat="1" ht="12.75" x14ac:dyDescent="0.25">
      <c r="A104" s="13"/>
      <c r="B104" s="13"/>
      <c r="C104" s="13"/>
      <c r="D104" s="13"/>
      <c r="E104" s="13"/>
      <c r="F104" s="13" t="s">
        <v>103</v>
      </c>
      <c r="G104" s="16"/>
      <c r="H104" s="9">
        <v>17569.740000000002</v>
      </c>
      <c r="I104" s="9">
        <v>53550</v>
      </c>
      <c r="J104" s="9">
        <f>ROUND((H104-I104),5)</f>
        <v>-35980.26</v>
      </c>
      <c r="K104" s="10">
        <f>ROUND(IF(I104=0, IF(H104=0, 0, 1), H104/I104),5)</f>
        <v>0.3281</v>
      </c>
      <c r="L104" s="42"/>
    </row>
    <row r="105" spans="1:12" s="14" customFormat="1" ht="12.75" x14ac:dyDescent="0.25">
      <c r="A105" s="13"/>
      <c r="B105" s="13"/>
      <c r="C105" s="13"/>
      <c r="D105" s="13"/>
      <c r="E105" s="13"/>
      <c r="F105" s="13" t="s">
        <v>104</v>
      </c>
      <c r="G105" s="16"/>
      <c r="H105" s="9"/>
      <c r="I105" s="9"/>
      <c r="J105" s="9"/>
      <c r="K105" s="10"/>
      <c r="L105" s="42"/>
    </row>
    <row r="106" spans="1:12" s="14" customFormat="1" ht="25.5" x14ac:dyDescent="0.25">
      <c r="A106" s="13"/>
      <c r="B106" s="13"/>
      <c r="C106" s="13"/>
      <c r="D106" s="13"/>
      <c r="E106" s="13"/>
      <c r="F106" s="13"/>
      <c r="G106" s="16" t="s">
        <v>105</v>
      </c>
      <c r="H106" s="9">
        <v>78958.759999999995</v>
      </c>
      <c r="I106" s="9"/>
      <c r="J106" s="9"/>
      <c r="K106" s="10"/>
      <c r="L106" s="42"/>
    </row>
    <row r="107" spans="1:12" s="14" customFormat="1" ht="26.25" thickBot="1" x14ac:dyDescent="0.3">
      <c r="A107" s="13"/>
      <c r="B107" s="13"/>
      <c r="C107" s="13"/>
      <c r="D107" s="13"/>
      <c r="E107" s="13"/>
      <c r="F107" s="13"/>
      <c r="G107" s="16" t="s">
        <v>106</v>
      </c>
      <c r="H107" s="18">
        <v>0</v>
      </c>
      <c r="I107" s="18">
        <v>72000</v>
      </c>
      <c r="J107" s="18">
        <f>ROUND((H107-I107),5)</f>
        <v>-72000</v>
      </c>
      <c r="K107" s="19">
        <f>ROUND(IF(I107=0, IF(H107=0, 0, 1), H107/I107),5)</f>
        <v>0</v>
      </c>
      <c r="L107" s="42"/>
    </row>
    <row r="108" spans="1:12" s="14" customFormat="1" ht="12.75" x14ac:dyDescent="0.25">
      <c r="A108" s="13"/>
      <c r="B108" s="13"/>
      <c r="C108" s="13"/>
      <c r="D108" s="13"/>
      <c r="E108" s="13"/>
      <c r="F108" s="13" t="s">
        <v>107</v>
      </c>
      <c r="G108" s="16"/>
      <c r="H108" s="9">
        <f>ROUND(SUM(H105:H107),5)</f>
        <v>78958.759999999995</v>
      </c>
      <c r="I108" s="9">
        <f>ROUND(SUM(I105:I107),5)</f>
        <v>72000</v>
      </c>
      <c r="J108" s="9">
        <f>ROUND((H108-I108),5)</f>
        <v>6958.76</v>
      </c>
      <c r="K108" s="10">
        <f>ROUND(IF(I108=0, IF(H108=0, 0, 1), H108/I108),5)</f>
        <v>1.0966499999999999</v>
      </c>
      <c r="L108" s="42"/>
    </row>
    <row r="109" spans="1:12" s="14" customFormat="1" ht="13.5" thickBot="1" x14ac:dyDescent="0.3">
      <c r="A109" s="13"/>
      <c r="B109" s="13"/>
      <c r="C109" s="13"/>
      <c r="D109" s="13"/>
      <c r="E109" s="13"/>
      <c r="F109" s="13" t="s">
        <v>108</v>
      </c>
      <c r="G109" s="16"/>
      <c r="H109" s="18">
        <v>405</v>
      </c>
      <c r="I109" s="18">
        <v>2000</v>
      </c>
      <c r="J109" s="18">
        <f>ROUND((H109-I109),5)</f>
        <v>-1595</v>
      </c>
      <c r="K109" s="19">
        <f>ROUND(IF(I109=0, IF(H109=0, 0, 1), H109/I109),5)</f>
        <v>0.20250000000000001</v>
      </c>
      <c r="L109" s="42"/>
    </row>
    <row r="110" spans="1:12" s="14" customFormat="1" ht="12.75" x14ac:dyDescent="0.25">
      <c r="A110" s="13"/>
      <c r="B110" s="13"/>
      <c r="C110" s="13"/>
      <c r="D110" s="13"/>
      <c r="E110" s="13" t="s">
        <v>109</v>
      </c>
      <c r="F110" s="13"/>
      <c r="G110" s="16"/>
      <c r="H110" s="9">
        <f>ROUND(SUM(H103:H104)+SUM(H108:H109),5)</f>
        <v>96933.5</v>
      </c>
      <c r="I110" s="9">
        <f>ROUND(SUM(I103:I104)+SUM(I108:I109),5)</f>
        <v>127550</v>
      </c>
      <c r="J110" s="9">
        <f>ROUND((H110-I110),5)</f>
        <v>-30616.5</v>
      </c>
      <c r="K110" s="10">
        <f>ROUND(IF(I110=0, IF(H110=0, 0, 1), H110/I110),5)</f>
        <v>0.75995999999999997</v>
      </c>
      <c r="L110" s="42"/>
    </row>
    <row r="111" spans="1:12" s="14" customFormat="1" ht="12.75" x14ac:dyDescent="0.25">
      <c r="A111" s="13"/>
      <c r="B111" s="13"/>
      <c r="C111" s="13"/>
      <c r="D111" s="13"/>
      <c r="E111" s="13" t="s">
        <v>110</v>
      </c>
      <c r="F111" s="13"/>
      <c r="G111" s="16"/>
      <c r="H111" s="9"/>
      <c r="I111" s="9"/>
      <c r="J111" s="9"/>
      <c r="K111" s="10"/>
      <c r="L111" s="42"/>
    </row>
    <row r="112" spans="1:12" s="14" customFormat="1" ht="12.75" x14ac:dyDescent="0.25">
      <c r="A112" s="13"/>
      <c r="B112" s="13"/>
      <c r="C112" s="13"/>
      <c r="D112" s="13"/>
      <c r="E112" s="13"/>
      <c r="F112" s="13" t="s">
        <v>111</v>
      </c>
      <c r="G112" s="16"/>
      <c r="H112" s="9">
        <v>0</v>
      </c>
      <c r="I112" s="9">
        <v>250</v>
      </c>
      <c r="J112" s="9">
        <f t="shared" ref="J112:J117" si="8">ROUND((H112-I112),5)</f>
        <v>-250</v>
      </c>
      <c r="K112" s="10">
        <f t="shared" ref="K112:K117" si="9">ROUND(IF(I112=0, IF(H112=0, 0, 1), H112/I112),5)</f>
        <v>0</v>
      </c>
      <c r="L112" s="42"/>
    </row>
    <row r="113" spans="1:13" s="14" customFormat="1" ht="12.75" x14ac:dyDescent="0.25">
      <c r="A113" s="13"/>
      <c r="B113" s="13"/>
      <c r="C113" s="13"/>
      <c r="D113" s="13"/>
      <c r="E113" s="13"/>
      <c r="F113" s="13" t="s">
        <v>112</v>
      </c>
      <c r="G113" s="16"/>
      <c r="H113" s="9">
        <v>0</v>
      </c>
      <c r="I113" s="9">
        <v>0</v>
      </c>
      <c r="J113" s="9">
        <f t="shared" si="8"/>
        <v>0</v>
      </c>
      <c r="K113" s="10">
        <f t="shared" si="9"/>
        <v>0</v>
      </c>
      <c r="L113" s="42"/>
    </row>
    <row r="114" spans="1:13" s="14" customFormat="1" ht="12.75" x14ac:dyDescent="0.25">
      <c r="A114" s="13"/>
      <c r="B114" s="13"/>
      <c r="C114" s="13"/>
      <c r="D114" s="13"/>
      <c r="E114" s="13"/>
      <c r="F114" s="13" t="s">
        <v>113</v>
      </c>
      <c r="G114" s="16"/>
      <c r="H114" s="9">
        <v>0</v>
      </c>
      <c r="I114" s="9">
        <v>1000</v>
      </c>
      <c r="J114" s="9">
        <f t="shared" si="8"/>
        <v>-1000</v>
      </c>
      <c r="K114" s="10">
        <f t="shared" si="9"/>
        <v>0</v>
      </c>
      <c r="L114" s="42"/>
    </row>
    <row r="115" spans="1:13" s="14" customFormat="1" ht="70.5" customHeight="1" x14ac:dyDescent="0.25">
      <c r="A115" s="13"/>
      <c r="B115" s="13"/>
      <c r="C115" s="13"/>
      <c r="D115" s="13"/>
      <c r="E115" s="13"/>
      <c r="F115" s="13" t="s">
        <v>114</v>
      </c>
      <c r="G115" s="16"/>
      <c r="H115" s="9">
        <v>79124.649999999994</v>
      </c>
      <c r="I115" s="9">
        <v>2000</v>
      </c>
      <c r="J115" s="9">
        <f t="shared" si="8"/>
        <v>77124.649999999994</v>
      </c>
      <c r="K115" s="10">
        <f t="shared" si="9"/>
        <v>39.562330000000003</v>
      </c>
      <c r="L115" s="60" t="s">
        <v>137</v>
      </c>
      <c r="M115" s="60"/>
    </row>
    <row r="116" spans="1:13" s="14" customFormat="1" ht="13.5" thickBot="1" x14ac:dyDescent="0.3">
      <c r="A116" s="13"/>
      <c r="B116" s="13"/>
      <c r="C116" s="13"/>
      <c r="D116" s="13"/>
      <c r="E116" s="13"/>
      <c r="F116" s="13" t="s">
        <v>115</v>
      </c>
      <c r="G116" s="16"/>
      <c r="H116" s="18">
        <v>0</v>
      </c>
      <c r="I116" s="18">
        <v>250</v>
      </c>
      <c r="J116" s="18">
        <f t="shared" si="8"/>
        <v>-250</v>
      </c>
      <c r="K116" s="19">
        <f t="shared" si="9"/>
        <v>0</v>
      </c>
      <c r="L116" s="42"/>
    </row>
    <row r="117" spans="1:13" s="14" customFormat="1" ht="12.75" x14ac:dyDescent="0.25">
      <c r="A117" s="13"/>
      <c r="B117" s="13"/>
      <c r="C117" s="13"/>
      <c r="D117" s="13"/>
      <c r="E117" s="13" t="s">
        <v>116</v>
      </c>
      <c r="F117" s="13"/>
      <c r="G117" s="16"/>
      <c r="H117" s="9">
        <f>ROUND(SUM(H111:H116),5)</f>
        <v>79124.649999999994</v>
      </c>
      <c r="I117" s="9">
        <f>ROUND(SUM(I111:I116),5)</f>
        <v>3500</v>
      </c>
      <c r="J117" s="9">
        <f t="shared" si="8"/>
        <v>75624.649999999994</v>
      </c>
      <c r="K117" s="10">
        <f t="shared" si="9"/>
        <v>22.607040000000001</v>
      </c>
      <c r="L117" s="42"/>
    </row>
    <row r="118" spans="1:13" s="14" customFormat="1" ht="12.75" x14ac:dyDescent="0.25">
      <c r="A118" s="13"/>
      <c r="B118" s="13"/>
      <c r="C118" s="13"/>
      <c r="D118" s="13"/>
      <c r="E118" s="13" t="s">
        <v>117</v>
      </c>
      <c r="F118" s="13"/>
      <c r="G118" s="16"/>
      <c r="H118" s="9"/>
      <c r="I118" s="9"/>
      <c r="J118" s="9"/>
      <c r="K118" s="10"/>
      <c r="L118" s="42"/>
    </row>
    <row r="119" spans="1:13" s="14" customFormat="1" ht="13.5" thickBot="1" x14ac:dyDescent="0.3">
      <c r="A119" s="13"/>
      <c r="B119" s="13"/>
      <c r="C119" s="13"/>
      <c r="D119" s="13"/>
      <c r="E119" s="13"/>
      <c r="F119" s="13" t="s">
        <v>118</v>
      </c>
      <c r="G119" s="16"/>
      <c r="H119" s="18">
        <v>0</v>
      </c>
      <c r="I119" s="18">
        <v>250</v>
      </c>
      <c r="J119" s="18">
        <f>ROUND((H119-I119),5)</f>
        <v>-250</v>
      </c>
      <c r="K119" s="19">
        <f>ROUND(IF(I119=0, IF(H119=0, 0, 1), H119/I119),5)</f>
        <v>0</v>
      </c>
      <c r="L119" s="42"/>
    </row>
    <row r="120" spans="1:13" s="14" customFormat="1" ht="12.75" x14ac:dyDescent="0.25">
      <c r="A120" s="13"/>
      <c r="B120" s="13"/>
      <c r="C120" s="13"/>
      <c r="D120" s="13"/>
      <c r="E120" s="13" t="s">
        <v>119</v>
      </c>
      <c r="F120" s="13"/>
      <c r="G120" s="16"/>
      <c r="H120" s="9">
        <f>ROUND(SUM(H118:H119),5)</f>
        <v>0</v>
      </c>
      <c r="I120" s="9">
        <f>ROUND(SUM(I118:I119),5)</f>
        <v>250</v>
      </c>
      <c r="J120" s="9">
        <f>ROUND((H120-I120),5)</f>
        <v>-250</v>
      </c>
      <c r="K120" s="10">
        <f>ROUND(IF(I120=0, IF(H120=0, 0, 1), H120/I120),5)</f>
        <v>0</v>
      </c>
      <c r="L120" s="42"/>
    </row>
    <row r="121" spans="1:13" s="14" customFormat="1" ht="12.75" x14ac:dyDescent="0.25">
      <c r="A121" s="13"/>
      <c r="B121" s="13"/>
      <c r="C121" s="13"/>
      <c r="D121" s="13"/>
      <c r="E121" s="13" t="s">
        <v>120</v>
      </c>
      <c r="F121" s="13"/>
      <c r="G121" s="16"/>
      <c r="H121" s="9"/>
      <c r="I121" s="9"/>
      <c r="J121" s="9"/>
      <c r="K121" s="10"/>
      <c r="L121" s="42"/>
    </row>
    <row r="122" spans="1:13" s="14" customFormat="1" ht="13.5" thickBot="1" x14ac:dyDescent="0.3">
      <c r="A122" s="13"/>
      <c r="B122" s="13"/>
      <c r="C122" s="13"/>
      <c r="D122" s="13"/>
      <c r="E122" s="13"/>
      <c r="F122" s="13" t="s">
        <v>121</v>
      </c>
      <c r="G122" s="16"/>
      <c r="H122" s="18">
        <v>0</v>
      </c>
      <c r="I122" s="18">
        <v>750</v>
      </c>
      <c r="J122" s="18">
        <f>ROUND((H122-I122),5)</f>
        <v>-750</v>
      </c>
      <c r="K122" s="19">
        <f>ROUND(IF(I122=0, IF(H122=0, 0, 1), H122/I122),5)</f>
        <v>0</v>
      </c>
      <c r="L122" s="42"/>
    </row>
    <row r="123" spans="1:13" s="14" customFormat="1" ht="12.75" x14ac:dyDescent="0.25">
      <c r="A123" s="13"/>
      <c r="B123" s="13"/>
      <c r="C123" s="13"/>
      <c r="D123" s="13"/>
      <c r="E123" s="13" t="s">
        <v>122</v>
      </c>
      <c r="F123" s="13"/>
      <c r="G123" s="16"/>
      <c r="H123" s="9">
        <f>ROUND(SUM(H121:H122),5)</f>
        <v>0</v>
      </c>
      <c r="I123" s="9">
        <f>ROUND(SUM(I121:I122),5)</f>
        <v>750</v>
      </c>
      <c r="J123" s="9">
        <f>ROUND((H123-I123),5)</f>
        <v>-750</v>
      </c>
      <c r="K123" s="10">
        <f>ROUND(IF(I123=0, IF(H123=0, 0, 1), H123/I123),5)</f>
        <v>0</v>
      </c>
      <c r="L123" s="42"/>
    </row>
    <row r="124" spans="1:13" s="14" customFormat="1" ht="12.75" x14ac:dyDescent="0.25">
      <c r="A124" s="13"/>
      <c r="B124" s="13"/>
      <c r="C124" s="13"/>
      <c r="D124" s="13"/>
      <c r="E124" s="13" t="s">
        <v>123</v>
      </c>
      <c r="F124" s="13"/>
      <c r="G124" s="16"/>
      <c r="H124" s="9"/>
      <c r="I124" s="9"/>
      <c r="J124" s="9"/>
      <c r="K124" s="10"/>
      <c r="L124" s="42"/>
    </row>
    <row r="125" spans="1:13" s="14" customFormat="1" ht="12.75" x14ac:dyDescent="0.25">
      <c r="A125" s="13"/>
      <c r="B125" s="13"/>
      <c r="C125" s="13"/>
      <c r="D125" s="13"/>
      <c r="E125" s="13"/>
      <c r="F125" s="13" t="s">
        <v>124</v>
      </c>
      <c r="G125" s="16"/>
      <c r="H125" s="9">
        <v>0</v>
      </c>
      <c r="I125" s="9">
        <v>250</v>
      </c>
      <c r="J125" s="9">
        <f t="shared" ref="J125:J134" si="10">ROUND((H125-I125),5)</f>
        <v>-250</v>
      </c>
      <c r="K125" s="10">
        <f t="shared" ref="K125:K134" si="11">ROUND(IF(I125=0, IF(H125=0, 0, 1), H125/I125),5)</f>
        <v>0</v>
      </c>
      <c r="L125" s="42"/>
    </row>
    <row r="126" spans="1:13" s="14" customFormat="1" ht="12.75" x14ac:dyDescent="0.25">
      <c r="A126" s="13"/>
      <c r="B126" s="13"/>
      <c r="C126" s="13"/>
      <c r="D126" s="13"/>
      <c r="E126" s="13"/>
      <c r="F126" s="13" t="s">
        <v>125</v>
      </c>
      <c r="G126" s="16"/>
      <c r="H126" s="9">
        <v>0</v>
      </c>
      <c r="I126" s="9">
        <v>250</v>
      </c>
      <c r="J126" s="9">
        <f t="shared" si="10"/>
        <v>-250</v>
      </c>
      <c r="K126" s="10">
        <f t="shared" si="11"/>
        <v>0</v>
      </c>
      <c r="L126" s="42"/>
    </row>
    <row r="127" spans="1:13" s="14" customFormat="1" ht="12.75" x14ac:dyDescent="0.25">
      <c r="A127" s="13"/>
      <c r="B127" s="13"/>
      <c r="C127" s="13"/>
      <c r="D127" s="13"/>
      <c r="E127" s="13"/>
      <c r="F127" s="13" t="s">
        <v>126</v>
      </c>
      <c r="G127" s="16"/>
      <c r="H127" s="9">
        <v>0</v>
      </c>
      <c r="I127" s="9">
        <v>250</v>
      </c>
      <c r="J127" s="9">
        <f t="shared" si="10"/>
        <v>-250</v>
      </c>
      <c r="K127" s="10">
        <f t="shared" si="11"/>
        <v>0</v>
      </c>
      <c r="L127" s="42"/>
    </row>
    <row r="128" spans="1:13" s="14" customFormat="1" ht="12.75" x14ac:dyDescent="0.25">
      <c r="A128" s="13"/>
      <c r="B128" s="13"/>
      <c r="C128" s="13"/>
      <c r="D128" s="13"/>
      <c r="E128" s="13"/>
      <c r="F128" s="13" t="s">
        <v>127</v>
      </c>
      <c r="G128" s="16"/>
      <c r="H128" s="9">
        <v>0</v>
      </c>
      <c r="I128" s="9">
        <v>250</v>
      </c>
      <c r="J128" s="9">
        <f t="shared" si="10"/>
        <v>-250</v>
      </c>
      <c r="K128" s="10">
        <f t="shared" si="11"/>
        <v>0</v>
      </c>
      <c r="L128" s="42"/>
    </row>
    <row r="129" spans="1:12" s="14" customFormat="1" ht="12.75" x14ac:dyDescent="0.25">
      <c r="A129" s="13"/>
      <c r="B129" s="13"/>
      <c r="C129" s="13"/>
      <c r="D129" s="13"/>
      <c r="E129" s="13"/>
      <c r="F129" s="13" t="s">
        <v>128</v>
      </c>
      <c r="G129" s="16"/>
      <c r="H129" s="9">
        <v>0</v>
      </c>
      <c r="I129" s="9">
        <v>250</v>
      </c>
      <c r="J129" s="9">
        <f t="shared" si="10"/>
        <v>-250</v>
      </c>
      <c r="K129" s="10">
        <f t="shared" si="11"/>
        <v>0</v>
      </c>
      <c r="L129" s="42"/>
    </row>
    <row r="130" spans="1:12" s="14" customFormat="1" ht="13.5" thickBot="1" x14ac:dyDescent="0.3">
      <c r="A130" s="13"/>
      <c r="B130" s="13"/>
      <c r="C130" s="13"/>
      <c r="D130" s="13"/>
      <c r="E130" s="13"/>
      <c r="F130" s="13" t="s">
        <v>129</v>
      </c>
      <c r="G130" s="16"/>
      <c r="H130" s="22">
        <v>0</v>
      </c>
      <c r="I130" s="22">
        <v>250</v>
      </c>
      <c r="J130" s="22">
        <f t="shared" si="10"/>
        <v>-250</v>
      </c>
      <c r="K130" s="23">
        <f t="shared" si="11"/>
        <v>0</v>
      </c>
      <c r="L130" s="42"/>
    </row>
    <row r="131" spans="1:12" s="14" customFormat="1" ht="13.5" thickBot="1" x14ac:dyDescent="0.3">
      <c r="A131" s="13"/>
      <c r="B131" s="13"/>
      <c r="C131" s="13"/>
      <c r="D131" s="13"/>
      <c r="E131" s="13" t="s">
        <v>130</v>
      </c>
      <c r="F131" s="13"/>
      <c r="G131" s="16"/>
      <c r="H131" s="20">
        <f>ROUND(SUM(H124:H130),5)</f>
        <v>0</v>
      </c>
      <c r="I131" s="20">
        <f>ROUND(SUM(I124:I130),5)</f>
        <v>1500</v>
      </c>
      <c r="J131" s="20">
        <f t="shared" si="10"/>
        <v>-1500</v>
      </c>
      <c r="K131" s="21">
        <f t="shared" si="11"/>
        <v>0</v>
      </c>
      <c r="L131" s="42"/>
    </row>
    <row r="132" spans="1:12" s="11" customFormat="1" ht="15.75" thickBot="1" x14ac:dyDescent="0.3">
      <c r="A132" s="8"/>
      <c r="B132" s="8"/>
      <c r="C132" s="8"/>
      <c r="D132" s="8" t="s">
        <v>131</v>
      </c>
      <c r="E132" s="8"/>
      <c r="F132" s="8"/>
      <c r="G132" s="27"/>
      <c r="H132" s="33">
        <f>ROUND(H39+H58+H64+H70+H78+H91+H102+H110+H117+H120+H123+H131,5)</f>
        <v>343384.18</v>
      </c>
      <c r="I132" s="33">
        <f>ROUND(I39+I58+I64+I70+I78+I91+I102+I110+I117+I120+I123+I131,5)</f>
        <v>511900</v>
      </c>
      <c r="J132" s="33">
        <f t="shared" si="10"/>
        <v>-168515.82</v>
      </c>
      <c r="K132" s="34">
        <f t="shared" si="11"/>
        <v>0.67079999999999995</v>
      </c>
      <c r="L132" s="41"/>
    </row>
    <row r="133" spans="1:12" s="11" customFormat="1" ht="15.75" thickBot="1" x14ac:dyDescent="0.3">
      <c r="A133" s="8"/>
      <c r="B133" s="8" t="s">
        <v>132</v>
      </c>
      <c r="C133" s="8"/>
      <c r="D133" s="8"/>
      <c r="E133" s="8"/>
      <c r="F133" s="8"/>
      <c r="G133" s="27"/>
      <c r="H133" s="33">
        <f>ROUND(H3+H38-H132,5)</f>
        <v>43302.37</v>
      </c>
      <c r="I133" s="33">
        <f>ROUND(I3+I38-I132,5)</f>
        <v>0</v>
      </c>
      <c r="J133" s="33">
        <f t="shared" si="10"/>
        <v>43302.37</v>
      </c>
      <c r="K133" s="34">
        <f t="shared" si="11"/>
        <v>1</v>
      </c>
      <c r="L133" s="41"/>
    </row>
    <row r="134" spans="1:12" s="39" customFormat="1" ht="15.75" thickBot="1" x14ac:dyDescent="0.3">
      <c r="A134" s="35" t="s">
        <v>133</v>
      </c>
      <c r="B134" s="35"/>
      <c r="C134" s="35"/>
      <c r="D134" s="35"/>
      <c r="E134" s="35"/>
      <c r="F134" s="35"/>
      <c r="G134" s="36"/>
      <c r="H134" s="37">
        <f>H133</f>
        <v>43302.37</v>
      </c>
      <c r="I134" s="37">
        <f>I133</f>
        <v>0</v>
      </c>
      <c r="J134" s="37">
        <f t="shared" si="10"/>
        <v>43302.37</v>
      </c>
      <c r="K134" s="38">
        <f t="shared" si="11"/>
        <v>1</v>
      </c>
      <c r="L134" s="43"/>
    </row>
    <row r="135" spans="1:12" ht="15.75" thickTop="1" x14ac:dyDescent="0.25"/>
  </sheetData>
  <mergeCells count="4">
    <mergeCell ref="L35:M35"/>
    <mergeCell ref="L47:M47"/>
    <mergeCell ref="L89:M89"/>
    <mergeCell ref="L115:M115"/>
  </mergeCells>
  <pageMargins left="0.7" right="0.7" top="0.75" bottom="0.75" header="0.1" footer="0.3"/>
  <pageSetup orientation="portrait" r:id="rId1"/>
  <headerFooter>
    <oddHeader>&amp;L&amp;"Arial,Bold"&amp;8 06/14/16
&amp;"Arial,Bold"&amp;8 Cash Basis&amp;C&amp;"Arial,Bold"&amp;12 APA California
&amp;"Arial,Bold"&amp;14 Profit &amp;&amp; Loss Budget vs. Actual
&amp;"Arial,Bold"&amp;10 January through May 2016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438150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438150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F26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 activeCell="H11" sqref="H11"/>
    </sheetView>
  </sheetViews>
  <sheetFormatPr defaultRowHeight="15" x14ac:dyDescent="0.25"/>
  <cols>
    <col min="1" max="4" width="3" style="1" customWidth="1"/>
    <col min="5" max="5" width="28.5703125" style="1" customWidth="1"/>
    <col min="6" max="6" width="12.5703125" style="2" bestFit="1" customWidth="1"/>
  </cols>
  <sheetData>
    <row r="1" spans="1:6" s="49" customFormat="1" ht="16.5" thickBot="1" x14ac:dyDescent="0.3">
      <c r="A1" s="50"/>
      <c r="B1" s="50"/>
      <c r="C1" s="50"/>
      <c r="D1" s="50"/>
      <c r="E1" s="50"/>
      <c r="F1" s="51" t="s">
        <v>140</v>
      </c>
    </row>
    <row r="2" spans="1:6" ht="15.75" thickTop="1" x14ac:dyDescent="0.25">
      <c r="A2" s="52" t="s">
        <v>141</v>
      </c>
      <c r="B2" s="52"/>
      <c r="C2" s="52"/>
      <c r="D2" s="52"/>
      <c r="E2" s="52"/>
      <c r="F2" s="53"/>
    </row>
    <row r="3" spans="1:6" x14ac:dyDescent="0.25">
      <c r="A3" s="52"/>
      <c r="B3" s="52" t="s">
        <v>142</v>
      </c>
      <c r="C3" s="52"/>
      <c r="D3" s="52"/>
      <c r="E3" s="52"/>
      <c r="F3" s="53"/>
    </row>
    <row r="4" spans="1:6" x14ac:dyDescent="0.25">
      <c r="A4" s="52"/>
      <c r="B4" s="52"/>
      <c r="C4" s="52" t="s">
        <v>143</v>
      </c>
      <c r="D4" s="52"/>
      <c r="E4" s="52"/>
      <c r="F4" s="53"/>
    </row>
    <row r="5" spans="1:6" x14ac:dyDescent="0.25">
      <c r="A5" s="52"/>
      <c r="B5" s="52"/>
      <c r="C5" s="52"/>
      <c r="D5" s="52" t="s">
        <v>144</v>
      </c>
      <c r="E5" s="52"/>
      <c r="F5" s="53">
        <v>275363.03000000003</v>
      </c>
    </row>
    <row r="6" spans="1:6" ht="15.75" thickBot="1" x14ac:dyDescent="0.3">
      <c r="A6" s="52"/>
      <c r="B6" s="52"/>
      <c r="C6" s="52"/>
      <c r="D6" s="52" t="s">
        <v>145</v>
      </c>
      <c r="E6" s="52"/>
      <c r="F6" s="59">
        <v>123930.82</v>
      </c>
    </row>
    <row r="7" spans="1:6" x14ac:dyDescent="0.25">
      <c r="A7" s="52"/>
      <c r="B7" s="52"/>
      <c r="C7" s="52" t="s">
        <v>146</v>
      </c>
      <c r="D7" s="52"/>
      <c r="E7" s="52"/>
      <c r="F7" s="53">
        <f>ROUND(SUM(F4:F6),5)</f>
        <v>399293.85</v>
      </c>
    </row>
    <row r="8" spans="1:6" x14ac:dyDescent="0.25">
      <c r="A8" s="52"/>
      <c r="B8" s="52"/>
      <c r="C8" s="52" t="s">
        <v>147</v>
      </c>
      <c r="D8" s="52"/>
      <c r="E8" s="52"/>
      <c r="F8" s="53"/>
    </row>
    <row r="9" spans="1:6" ht="15.75" thickBot="1" x14ac:dyDescent="0.3">
      <c r="A9" s="52"/>
      <c r="B9" s="52"/>
      <c r="C9" s="52"/>
      <c r="D9" s="52" t="s">
        <v>148</v>
      </c>
      <c r="E9" s="52"/>
      <c r="F9" s="54">
        <v>15</v>
      </c>
    </row>
    <row r="10" spans="1:6" ht="15.75" thickBot="1" x14ac:dyDescent="0.3">
      <c r="A10" s="52"/>
      <c r="B10" s="52"/>
      <c r="C10" s="52" t="s">
        <v>149</v>
      </c>
      <c r="D10" s="52"/>
      <c r="E10" s="52"/>
      <c r="F10" s="55">
        <f>ROUND(SUM(F8:F9),5)</f>
        <v>15</v>
      </c>
    </row>
    <row r="11" spans="1:6" ht="15.75" thickBot="1" x14ac:dyDescent="0.3">
      <c r="A11" s="52"/>
      <c r="B11" s="52" t="s">
        <v>150</v>
      </c>
      <c r="C11" s="52"/>
      <c r="D11" s="52"/>
      <c r="E11" s="52"/>
      <c r="F11" s="55">
        <f>ROUND(F3+F7+F10,5)</f>
        <v>399308.85</v>
      </c>
    </row>
    <row r="12" spans="1:6" s="48" customFormat="1" ht="13.5" thickBot="1" x14ac:dyDescent="0.25">
      <c r="A12" s="56" t="s">
        <v>151</v>
      </c>
      <c r="B12" s="56"/>
      <c r="C12" s="56"/>
      <c r="D12" s="56"/>
      <c r="E12" s="56"/>
      <c r="F12" s="57">
        <f>ROUND(F2+F11,5)</f>
        <v>399308.85</v>
      </c>
    </row>
    <row r="13" spans="1:6" ht="15.75" thickTop="1" x14ac:dyDescent="0.25">
      <c r="A13" s="52" t="s">
        <v>152</v>
      </c>
      <c r="B13" s="52"/>
      <c r="C13" s="52"/>
      <c r="D13" s="52"/>
      <c r="E13" s="52"/>
      <c r="F13" s="53"/>
    </row>
    <row r="14" spans="1:6" x14ac:dyDescent="0.25">
      <c r="A14" s="52"/>
      <c r="B14" s="52" t="s">
        <v>153</v>
      </c>
      <c r="C14" s="52"/>
      <c r="D14" s="52"/>
      <c r="E14" s="52"/>
      <c r="F14" s="53"/>
    </row>
    <row r="15" spans="1:6" x14ac:dyDescent="0.25">
      <c r="A15" s="52"/>
      <c r="B15" s="52"/>
      <c r="C15" s="52" t="s">
        <v>154</v>
      </c>
      <c r="D15" s="52"/>
      <c r="E15" s="52"/>
      <c r="F15" s="53"/>
    </row>
    <row r="16" spans="1:6" x14ac:dyDescent="0.25">
      <c r="A16" s="52"/>
      <c r="B16" s="52"/>
      <c r="C16" s="52"/>
      <c r="D16" s="52" t="s">
        <v>155</v>
      </c>
      <c r="E16" s="52"/>
      <c r="F16" s="53"/>
    </row>
    <row r="17" spans="1:6" ht="15.75" thickBot="1" x14ac:dyDescent="0.3">
      <c r="A17" s="52"/>
      <c r="B17" s="52"/>
      <c r="C17" s="52"/>
      <c r="D17" s="52"/>
      <c r="E17" s="52" t="s">
        <v>156</v>
      </c>
      <c r="F17" s="54">
        <v>-181.21</v>
      </c>
    </row>
    <row r="18" spans="1:6" ht="15.75" thickBot="1" x14ac:dyDescent="0.3">
      <c r="A18" s="52"/>
      <c r="B18" s="52"/>
      <c r="C18" s="52"/>
      <c r="D18" s="52" t="s">
        <v>157</v>
      </c>
      <c r="E18" s="52"/>
      <c r="F18" s="55">
        <f>ROUND(SUM(F16:F17),5)</f>
        <v>-181.21</v>
      </c>
    </row>
    <row r="19" spans="1:6" ht="15.75" thickBot="1" x14ac:dyDescent="0.3">
      <c r="A19" s="52"/>
      <c r="B19" s="52"/>
      <c r="C19" s="52" t="s">
        <v>158</v>
      </c>
      <c r="D19" s="52"/>
      <c r="E19" s="52"/>
      <c r="F19" s="58">
        <f>ROUND(F15+F18,5)</f>
        <v>-181.21</v>
      </c>
    </row>
    <row r="20" spans="1:6" x14ac:dyDescent="0.25">
      <c r="A20" s="52"/>
      <c r="B20" s="52" t="s">
        <v>159</v>
      </c>
      <c r="C20" s="52"/>
      <c r="D20" s="52"/>
      <c r="E20" s="52"/>
      <c r="F20" s="53">
        <f>ROUND(F14+F19,5)</f>
        <v>-181.21</v>
      </c>
    </row>
    <row r="21" spans="1:6" x14ac:dyDescent="0.25">
      <c r="A21" s="52"/>
      <c r="B21" s="52" t="s">
        <v>160</v>
      </c>
      <c r="C21" s="52"/>
      <c r="D21" s="52"/>
      <c r="E21" s="52"/>
      <c r="F21" s="53"/>
    </row>
    <row r="22" spans="1:6" x14ac:dyDescent="0.25">
      <c r="A22" s="52"/>
      <c r="B22" s="52"/>
      <c r="C22" s="52" t="s">
        <v>161</v>
      </c>
      <c r="D22" s="52"/>
      <c r="E22" s="52"/>
      <c r="F22" s="53">
        <v>351746.82</v>
      </c>
    </row>
    <row r="23" spans="1:6" ht="15.75" thickBot="1" x14ac:dyDescent="0.3">
      <c r="A23" s="52"/>
      <c r="B23" s="52"/>
      <c r="C23" s="52" t="s">
        <v>133</v>
      </c>
      <c r="D23" s="52"/>
      <c r="E23" s="52"/>
      <c r="F23" s="54">
        <v>47743.24</v>
      </c>
    </row>
    <row r="24" spans="1:6" ht="15.75" thickBot="1" x14ac:dyDescent="0.3">
      <c r="A24" s="52"/>
      <c r="B24" s="52" t="s">
        <v>162</v>
      </c>
      <c r="C24" s="52"/>
      <c r="D24" s="52"/>
      <c r="E24" s="52"/>
      <c r="F24" s="55">
        <f>ROUND(SUM(F21:F23),5)</f>
        <v>399490.06</v>
      </c>
    </row>
    <row r="25" spans="1:6" s="48" customFormat="1" ht="13.5" thickBot="1" x14ac:dyDescent="0.25">
      <c r="A25" s="56" t="s">
        <v>163</v>
      </c>
      <c r="B25" s="56"/>
      <c r="C25" s="56"/>
      <c r="D25" s="56"/>
      <c r="E25" s="56"/>
      <c r="F25" s="57">
        <f>ROUND(F13+F20+F24,5)</f>
        <v>399308.85</v>
      </c>
    </row>
    <row r="26" spans="1:6" ht="15.75" thickTop="1" x14ac:dyDescent="0.25"/>
  </sheetData>
  <printOptions horizontalCentered="1"/>
  <pageMargins left="0.7" right="0.7" top="1" bottom="0.75" header="0.1" footer="0.3"/>
  <pageSetup orientation="portrait" r:id="rId1"/>
  <headerFooter>
    <oddHeader>&amp;L&amp;"Arial,Bold"&amp;8 06/14/16
&amp;"Arial,Bold"&amp;8 Cash Basis&amp;C&amp;"Arial,Bold"&amp;12 APA California
&amp;"Arial,Bold"&amp;14 Balance Sheet
&amp;"Arial,Bold"&amp;10 As of May 31, 2016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19050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19050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 Sheet</vt:lpstr>
      <vt:lpstr>'Bal Sheet'!Print_Titles</vt:lpstr>
      <vt:lpstr>'P&amp;L'!Print_Titles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Francine Farrell</dc:creator>
  <cp:lastModifiedBy>Francine Farrell</cp:lastModifiedBy>
  <cp:lastPrinted>2016-06-14T22:49:39Z</cp:lastPrinted>
  <dcterms:created xsi:type="dcterms:W3CDTF">2016-06-14T22:25:27Z</dcterms:created>
  <dcterms:modified xsi:type="dcterms:W3CDTF">2016-06-14T23:20:44Z</dcterms:modified>
</cp:coreProperties>
</file>