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destefan/Desktop/"/>
    </mc:Choice>
  </mc:AlternateContent>
  <xr:revisionPtr revIDLastSave="0" documentId="8_{0D08A62A-0029-1E49-93C2-ACF279F1DB1F}" xr6:coauthVersionLast="46" xr6:coauthVersionMax="46" xr10:uidLastSave="{00000000-0000-0000-0000-000000000000}"/>
  <bookViews>
    <workbookView xWindow="7960" yWindow="1960" windowWidth="17980" windowHeight="11380" xr2:uid="{00000000-000D-0000-FFFF-FFFF00000000}"/>
  </bookViews>
  <sheets>
    <sheet name="Final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1" i="1" l="1"/>
  <c r="B90" i="1"/>
  <c r="B89" i="1"/>
  <c r="B88" i="1"/>
  <c r="B87" i="1"/>
  <c r="B84" i="1"/>
  <c r="B85" i="1" s="1"/>
  <c r="B82" i="1"/>
  <c r="B80" i="1"/>
  <c r="B79" i="1"/>
  <c r="B78" i="1"/>
  <c r="B75" i="1"/>
  <c r="B74" i="1"/>
  <c r="B73" i="1"/>
  <c r="B72" i="1"/>
  <c r="B69" i="1"/>
  <c r="B68" i="1"/>
  <c r="B67" i="1"/>
  <c r="B66" i="1"/>
  <c r="B65" i="1"/>
  <c r="B64" i="1"/>
  <c r="B61" i="1"/>
  <c r="B60" i="1"/>
  <c r="B59" i="1"/>
  <c r="B58" i="1"/>
  <c r="B57" i="1"/>
  <c r="B54" i="1"/>
  <c r="B53" i="1"/>
  <c r="B52" i="1"/>
  <c r="B51" i="1"/>
  <c r="B50" i="1"/>
  <c r="B49" i="1"/>
  <c r="B48" i="1"/>
  <c r="B45" i="1"/>
  <c r="B44" i="1"/>
  <c r="B43" i="1"/>
  <c r="B42" i="1"/>
  <c r="B39" i="1"/>
  <c r="B38" i="1"/>
  <c r="B37" i="1"/>
  <c r="B34" i="1"/>
  <c r="B33" i="1"/>
  <c r="B32" i="1"/>
  <c r="B31" i="1"/>
  <c r="B30" i="1"/>
  <c r="B29" i="1"/>
  <c r="B28" i="1"/>
  <c r="B27" i="1"/>
  <c r="B22" i="1"/>
  <c r="B20" i="1"/>
  <c r="B21" i="1" s="1"/>
  <c r="B17" i="1"/>
  <c r="B18" i="1" s="1"/>
  <c r="B14" i="1"/>
  <c r="B13" i="1"/>
  <c r="B15" i="1" s="1"/>
  <c r="B10" i="1"/>
  <c r="B9" i="1"/>
  <c r="B8" i="1"/>
  <c r="B7" i="1"/>
  <c r="B35" i="1" l="1"/>
  <c r="B40" i="1"/>
  <c r="B81" i="1"/>
  <c r="B11" i="1"/>
  <c r="B23" i="1" s="1"/>
  <c r="B62" i="1"/>
  <c r="B92" i="1"/>
  <c r="B46" i="1"/>
  <c r="B76" i="1"/>
  <c r="B55" i="1"/>
  <c r="B70" i="1"/>
  <c r="B93" i="1" l="1"/>
  <c r="B24" i="1"/>
  <c r="B94" i="1" l="1"/>
  <c r="B95" i="1" l="1"/>
</calcChain>
</file>

<file path=xl/sharedStrings.xml><?xml version="1.0" encoding="utf-8"?>
<sst xmlns="http://schemas.openxmlformats.org/spreadsheetml/2006/main" count="94" uniqueCount="94">
  <si>
    <t>Income</t>
  </si>
  <si>
    <t xml:space="preserve">   4100 Dues &amp; Conference</t>
  </si>
  <si>
    <t xml:space="preserve">      4115 Dues - National Subvention</t>
  </si>
  <si>
    <t xml:space="preserve">      4120 Dues - Chapter Only</t>
  </si>
  <si>
    <t xml:space="preserve">      4125 Conference Profit Current 2021</t>
  </si>
  <si>
    <t xml:space="preserve">      4126 Conference Profit 2020</t>
  </si>
  <si>
    <t xml:space="preserve">   Total 4100 Dues &amp; Conference</t>
  </si>
  <si>
    <t xml:space="preserve">   4200 Administrative Income</t>
  </si>
  <si>
    <t xml:space="preserve">      4205 Extra Award Income</t>
  </si>
  <si>
    <t xml:space="preserve">      4206 Insurance Income</t>
  </si>
  <si>
    <t xml:space="preserve">   Total 4200 Administrative Income</t>
  </si>
  <si>
    <t xml:space="preserve">   4400 Professional Development Income</t>
  </si>
  <si>
    <t xml:space="preserve">      4410 Webcast/Workshop Income</t>
  </si>
  <si>
    <t xml:space="preserve">   Total 4400 Professional Development Income</t>
  </si>
  <si>
    <t xml:space="preserve">   4500 Public Information Income</t>
  </si>
  <si>
    <t xml:space="preserve">      4520 Web Ads &amp; Newsletter Subscriptions</t>
  </si>
  <si>
    <t xml:space="preserve">   Total 4500 Public Information Income</t>
  </si>
  <si>
    <t xml:space="preserve">   4700 Annual Chapter Sponsorships</t>
  </si>
  <si>
    <t>Total Income</t>
  </si>
  <si>
    <t>Gross Profit</t>
  </si>
  <si>
    <t>Expenses</t>
  </si>
  <si>
    <t xml:space="preserve">   5100 Operations Expense</t>
  </si>
  <si>
    <t xml:space="preserve">      5105 Management</t>
  </si>
  <si>
    <t xml:space="preserve">      5110 Operations/Miscellaneous</t>
  </si>
  <si>
    <t xml:space="preserve">      5115 Board Meetings</t>
  </si>
  <si>
    <t xml:space="preserve">      5120 Insurance Expense</t>
  </si>
  <si>
    <t xml:space="preserve">      5125 Board Retreat</t>
  </si>
  <si>
    <t xml:space="preserve">      5175 Merchant Credit Card Fee</t>
  </si>
  <si>
    <t xml:space="preserve">      5180 ATEGO Resources</t>
  </si>
  <si>
    <t xml:space="preserve">      5185 New Horizon Enterprise</t>
  </si>
  <si>
    <t xml:space="preserve">   Total 5100 Operations Expense</t>
  </si>
  <si>
    <t xml:space="preserve">   5200 President Expense</t>
  </si>
  <si>
    <t xml:space="preserve">      5205 President Expenses</t>
  </si>
  <si>
    <t xml:space="preserve">      5220 President-Elect/Past President</t>
  </si>
  <si>
    <t xml:space="preserve">      5230 Student Representative</t>
  </si>
  <si>
    <t xml:space="preserve">   Total 5200 President Expense</t>
  </si>
  <si>
    <t xml:space="preserve">   5300 Policy &amp; Legislation</t>
  </si>
  <si>
    <t xml:space="preserve">      5305 Lobbying Expenses</t>
  </si>
  <si>
    <t xml:space="preserve">      5310 FPPC Quarterly Filing Fees</t>
  </si>
  <si>
    <t xml:space="preserve">      5315 VP Policy &amp; Legislation/Review</t>
  </si>
  <si>
    <t xml:space="preserve">      5320 National Legislative Rep.</t>
  </si>
  <si>
    <t xml:space="preserve">   Total 5300 Policy &amp; Legislation</t>
  </si>
  <si>
    <t xml:space="preserve">   5400 Professional Development</t>
  </si>
  <si>
    <t xml:space="preserve">      5402 Statewide Webinars/Workshops</t>
  </si>
  <si>
    <t xml:space="preserve">      5405 Website Online Management (Francine)</t>
  </si>
  <si>
    <t xml:space="preserve">      5410 CM Maintenance and Distant Educator</t>
  </si>
  <si>
    <t xml:space="preserve">      5415 AICP Exam Training/Preparation</t>
  </si>
  <si>
    <t xml:space="preserve">      5417 AICP Exam Chapter Scholar</t>
  </si>
  <si>
    <t xml:space="preserve">      5420 FAICP and AICP Honors</t>
  </si>
  <si>
    <t xml:space="preserve">      5422 Young &amp; Emerging Planners Coord &amp; Ed</t>
  </si>
  <si>
    <t xml:space="preserve">   Total 5400 Professional Development</t>
  </si>
  <si>
    <t xml:space="preserve">   5500 Public Information Expense</t>
  </si>
  <si>
    <t xml:space="preserve">      5505 V.P. for Public Information Exp</t>
  </si>
  <si>
    <t xml:space="preserve">      5510 Advertising &amp; Directory Maintenance - NHE</t>
  </si>
  <si>
    <t xml:space="preserve">      5516 Newsletter</t>
  </si>
  <si>
    <t xml:space="preserve">      5520 Website &amp; Social Media</t>
  </si>
  <si>
    <t xml:space="preserve">      5545 Website Redesign</t>
  </si>
  <si>
    <t xml:space="preserve">   Total 5500 Public Information Expense</t>
  </si>
  <si>
    <t xml:space="preserve">   5600 Administrative</t>
  </si>
  <si>
    <t xml:space="preserve">      5610 Awards</t>
  </si>
  <si>
    <t xml:space="preserve">      5612 Awards Contractor</t>
  </si>
  <si>
    <t xml:space="preserve">      5620 Bookkeeping/Accounting/Tax Services</t>
  </si>
  <si>
    <t xml:space="preserve">      5630 UBIT Tax-Unrelated Business Inc</t>
  </si>
  <si>
    <t xml:space="preserve">      5645 Annual Report</t>
  </si>
  <si>
    <t xml:space="preserve">      5650 QBO Fee + Section Access</t>
  </si>
  <si>
    <t xml:space="preserve">   Total 5600 Administrative</t>
  </si>
  <si>
    <t xml:space="preserve">   5700 Section Subventions</t>
  </si>
  <si>
    <t xml:space="preserve">      5705 Section Dues Rebates</t>
  </si>
  <si>
    <t xml:space="preserve">      5706 CM Fees</t>
  </si>
  <si>
    <t xml:space="preserve">      5715 Section State Conference Rebate</t>
  </si>
  <si>
    <t xml:space="preserve">      5725 Section Chapter-Only Rebate</t>
  </si>
  <si>
    <t xml:space="preserve">   Total 5700 Section Subventions</t>
  </si>
  <si>
    <t xml:space="preserve">   5900 Other Expenses</t>
  </si>
  <si>
    <t xml:space="preserve">      5905 Chapter Historian</t>
  </si>
  <si>
    <t xml:space="preserve">      5915 CSUN Archives</t>
  </si>
  <si>
    <t xml:space="preserve">      5925 PEN Expense</t>
  </si>
  <si>
    <t xml:space="preserve">   Total 5900 Other Expenses</t>
  </si>
  <si>
    <t xml:space="preserve">   6100 Commission &amp; Board Rep</t>
  </si>
  <si>
    <t xml:space="preserve">   6200 Conferences</t>
  </si>
  <si>
    <t xml:space="preserve">      6205 VP Conference Expense</t>
  </si>
  <si>
    <t xml:space="preserve">   Total 6200 Conferences</t>
  </si>
  <si>
    <t xml:space="preserve">   6300 Marketing &amp; Membership</t>
  </si>
  <si>
    <t xml:space="preserve">      6305 VP Marketing &amp; Membership</t>
  </si>
  <si>
    <t xml:space="preserve">      6307 Membership Management Contractor</t>
  </si>
  <si>
    <t xml:space="preserve">      6310 VP Diversity &amp; Equity</t>
  </si>
  <si>
    <t xml:space="preserve">      6325 University Liaison</t>
  </si>
  <si>
    <t xml:space="preserve">      6335 Membership Programs</t>
  </si>
  <si>
    <t xml:space="preserve">   Total 6300 Marketing &amp; Membership</t>
  </si>
  <si>
    <t>Total Expenses</t>
  </si>
  <si>
    <t>Net Operating Income</t>
  </si>
  <si>
    <t>Net Income</t>
  </si>
  <si>
    <t>American Planning Assoc. California Chapter</t>
  </si>
  <si>
    <t>Chapter Budget 2021</t>
  </si>
  <si>
    <t>Chapter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</si>
</sst>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Calibri"/>
      <family val="2"/>
      <scheme val="minor"/>
    </font>
    <font>
      <b/>
      <sz val="8"/>
      <color indexed="8"/>
      <name val="Arial"/>
    </font>
    <font>
      <sz val="8"/>
      <color indexed="8"/>
      <name val="Arial"/>
    </font>
    <font>
      <b/>
      <sz val="9"/>
      <color indexed="8"/>
      <name val="Arial"/>
      <family val="2"/>
    </font>
    <font>
      <b/>
      <sz val="18"/>
      <color rgb="FF0070C0"/>
      <name val="Arial"/>
      <family val="2"/>
    </font>
    <font>
      <sz val="18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 wrapText="1"/>
    </xf>
    <xf numFmtId="16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left" wrapText="1"/>
    </xf>
    <xf numFmtId="164" fontId="2" fillId="0" borderId="2" xfId="0" applyNumberFormat="1" applyFont="1" applyBorder="1" applyAlignment="1">
      <alignment wrapText="1"/>
    </xf>
    <xf numFmtId="164" fontId="2" fillId="0" borderId="2" xfId="0" applyNumberFormat="1" applyFont="1" applyBorder="1" applyAlignment="1">
      <alignment horizontal="right" wrapText="1"/>
    </xf>
    <xf numFmtId="165" fontId="1" fillId="0" borderId="2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right" wrapText="1"/>
    </xf>
    <xf numFmtId="165" fontId="1" fillId="0" borderId="6" xfId="0" applyNumberFormat="1" applyFont="1" applyBorder="1" applyAlignment="1">
      <alignment horizontal="right" wrapText="1"/>
    </xf>
    <xf numFmtId="165" fontId="1" fillId="2" borderId="4" xfId="0" applyNumberFormat="1" applyFont="1" applyFill="1" applyBorder="1" applyAlignment="1">
      <alignment horizontal="right" wrapText="1"/>
    </xf>
    <xf numFmtId="0" fontId="0" fillId="0" borderId="3" xfId="0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/>
    <xf numFmtId="0" fontId="4" fillId="0" borderId="5" xfId="0" applyFont="1" applyBorder="1" applyAlignment="1">
      <alignment horizontal="center"/>
    </xf>
    <xf numFmtId="0" fontId="5" fillId="0" borderId="6" xfId="0" applyFont="1" applyBorder="1"/>
    <xf numFmtId="0" fontId="4" fillId="0" borderId="5" xfId="0" applyFont="1" applyFill="1" applyBorder="1" applyAlignment="1">
      <alignment horizontal="center"/>
    </xf>
    <xf numFmtId="0" fontId="5" fillId="0" borderId="6" xfId="0" applyFont="1" applyFill="1" applyBorder="1"/>
    <xf numFmtId="0" fontId="4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9"/>
  <sheetViews>
    <sheetView tabSelected="1" topLeftCell="A79" workbookViewId="0">
      <selection activeCell="D97" sqref="D97"/>
    </sheetView>
  </sheetViews>
  <sheetFormatPr baseColWidth="10" defaultColWidth="8.83203125" defaultRowHeight="15" x14ac:dyDescent="0.2"/>
  <cols>
    <col min="1" max="1" width="45.5" customWidth="1"/>
    <col min="2" max="2" width="36.83203125" customWidth="1"/>
  </cols>
  <sheetData>
    <row r="1" spans="1:2" ht="29.25" customHeight="1" thickBot="1" x14ac:dyDescent="0.35">
      <c r="A1" s="15" t="s">
        <v>91</v>
      </c>
      <c r="B1" s="16"/>
    </row>
    <row r="2" spans="1:2" ht="25" thickBot="1" x14ac:dyDescent="0.35">
      <c r="A2" s="17" t="s">
        <v>92</v>
      </c>
      <c r="B2" s="18"/>
    </row>
    <row r="3" spans="1:2" ht="24" thickBot="1" x14ac:dyDescent="0.3">
      <c r="A3" s="17"/>
      <c r="B3" s="19"/>
    </row>
    <row r="4" spans="1:2" ht="16" thickBot="1" x14ac:dyDescent="0.25">
      <c r="A4" s="12"/>
      <c r="B4" s="8" t="s">
        <v>93</v>
      </c>
    </row>
    <row r="5" spans="1:2" x14ac:dyDescent="0.2">
      <c r="A5" s="3" t="s">
        <v>0</v>
      </c>
      <c r="B5" s="4"/>
    </row>
    <row r="6" spans="1:2" x14ac:dyDescent="0.2">
      <c r="A6" s="3" t="s">
        <v>1</v>
      </c>
      <c r="B6" s="4"/>
    </row>
    <row r="7" spans="1:2" x14ac:dyDescent="0.2">
      <c r="A7" s="3" t="s">
        <v>2</v>
      </c>
      <c r="B7" s="5">
        <f>352000</f>
        <v>352000</v>
      </c>
    </row>
    <row r="8" spans="1:2" x14ac:dyDescent="0.2">
      <c r="A8" s="3" t="s">
        <v>3</v>
      </c>
      <c r="B8" s="5">
        <f>20750</f>
        <v>20750</v>
      </c>
    </row>
    <row r="9" spans="1:2" x14ac:dyDescent="0.2">
      <c r="A9" s="3" t="s">
        <v>4</v>
      </c>
      <c r="B9" s="5">
        <f>100000</f>
        <v>100000</v>
      </c>
    </row>
    <row r="10" spans="1:2" ht="16" thickBot="1" x14ac:dyDescent="0.25">
      <c r="A10" s="3" t="s">
        <v>5</v>
      </c>
      <c r="B10" s="9">
        <f>58503</f>
        <v>58503</v>
      </c>
    </row>
    <row r="11" spans="1:2" x14ac:dyDescent="0.2">
      <c r="A11" s="3" t="s">
        <v>6</v>
      </c>
      <c r="B11" s="6">
        <f>((((B6)+(B7))+(B8))+(B9))+(B10)</f>
        <v>531253</v>
      </c>
    </row>
    <row r="12" spans="1:2" x14ac:dyDescent="0.2">
      <c r="A12" s="3" t="s">
        <v>7</v>
      </c>
      <c r="B12" s="4"/>
    </row>
    <row r="13" spans="1:2" x14ac:dyDescent="0.2">
      <c r="A13" s="3" t="s">
        <v>8</v>
      </c>
      <c r="B13" s="5">
        <f>800</f>
        <v>800</v>
      </c>
    </row>
    <row r="14" spans="1:2" ht="16" thickBot="1" x14ac:dyDescent="0.25">
      <c r="A14" s="3" t="s">
        <v>9</v>
      </c>
      <c r="B14" s="9">
        <f>3500</f>
        <v>3500</v>
      </c>
    </row>
    <row r="15" spans="1:2" x14ac:dyDescent="0.2">
      <c r="A15" s="3" t="s">
        <v>10</v>
      </c>
      <c r="B15" s="6">
        <f>((B12)+(B13))+(B14)</f>
        <v>4300</v>
      </c>
    </row>
    <row r="16" spans="1:2" x14ac:dyDescent="0.2">
      <c r="A16" s="3" t="s">
        <v>11</v>
      </c>
      <c r="B16" s="4"/>
    </row>
    <row r="17" spans="1:2" ht="16" thickBot="1" x14ac:dyDescent="0.25">
      <c r="A17" s="3" t="s">
        <v>12</v>
      </c>
      <c r="B17" s="9">
        <f>19000</f>
        <v>19000</v>
      </c>
    </row>
    <row r="18" spans="1:2" x14ac:dyDescent="0.2">
      <c r="A18" s="3" t="s">
        <v>13</v>
      </c>
      <c r="B18" s="6">
        <f>(B16)+(B17)</f>
        <v>19000</v>
      </c>
    </row>
    <row r="19" spans="1:2" x14ac:dyDescent="0.2">
      <c r="A19" s="3" t="s">
        <v>14</v>
      </c>
      <c r="B19" s="4"/>
    </row>
    <row r="20" spans="1:2" ht="16" thickBot="1" x14ac:dyDescent="0.25">
      <c r="A20" s="3" t="s">
        <v>15</v>
      </c>
      <c r="B20" s="9">
        <f>37000</f>
        <v>37000</v>
      </c>
    </row>
    <row r="21" spans="1:2" x14ac:dyDescent="0.2">
      <c r="A21" s="3" t="s">
        <v>16</v>
      </c>
      <c r="B21" s="6">
        <f>(B19)+(B20)</f>
        <v>37000</v>
      </c>
    </row>
    <row r="22" spans="1:2" ht="16" thickBot="1" x14ac:dyDescent="0.25">
      <c r="A22" s="3" t="s">
        <v>17</v>
      </c>
      <c r="B22" s="9">
        <f>3000</f>
        <v>3000</v>
      </c>
    </row>
    <row r="23" spans="1:2" ht="16" thickBot="1" x14ac:dyDescent="0.25">
      <c r="A23" s="3" t="s">
        <v>18</v>
      </c>
      <c r="B23" s="10">
        <f>((((B11)+(B15))+(B18))+(B21))+(B22)</f>
        <v>594553</v>
      </c>
    </row>
    <row r="24" spans="1:2" x14ac:dyDescent="0.2">
      <c r="A24" s="3" t="s">
        <v>19</v>
      </c>
      <c r="B24" s="6">
        <f>(B23)-(0)</f>
        <v>594553</v>
      </c>
    </row>
    <row r="25" spans="1:2" x14ac:dyDescent="0.2">
      <c r="A25" s="3" t="s">
        <v>20</v>
      </c>
      <c r="B25" s="4"/>
    </row>
    <row r="26" spans="1:2" x14ac:dyDescent="0.2">
      <c r="A26" s="3" t="s">
        <v>21</v>
      </c>
      <c r="B26" s="4"/>
    </row>
    <row r="27" spans="1:2" x14ac:dyDescent="0.2">
      <c r="A27" s="3" t="s">
        <v>22</v>
      </c>
      <c r="B27" s="5">
        <f>66000</f>
        <v>66000</v>
      </c>
    </row>
    <row r="28" spans="1:2" x14ac:dyDescent="0.2">
      <c r="A28" s="3" t="s">
        <v>23</v>
      </c>
      <c r="B28" s="5">
        <f>5200</f>
        <v>5200</v>
      </c>
    </row>
    <row r="29" spans="1:2" x14ac:dyDescent="0.2">
      <c r="A29" s="3" t="s">
        <v>24</v>
      </c>
      <c r="B29" s="5">
        <f>10000</f>
        <v>10000</v>
      </c>
    </row>
    <row r="30" spans="1:2" x14ac:dyDescent="0.2">
      <c r="A30" s="3" t="s">
        <v>25</v>
      </c>
      <c r="B30" s="5">
        <f>4125</f>
        <v>4125</v>
      </c>
    </row>
    <row r="31" spans="1:2" x14ac:dyDescent="0.2">
      <c r="A31" s="3" t="s">
        <v>26</v>
      </c>
      <c r="B31" s="5">
        <f>5000</f>
        <v>5000</v>
      </c>
    </row>
    <row r="32" spans="1:2" x14ac:dyDescent="0.2">
      <c r="A32" s="3" t="s">
        <v>27</v>
      </c>
      <c r="B32" s="5">
        <f>4500</f>
        <v>4500</v>
      </c>
    </row>
    <row r="33" spans="1:2" x14ac:dyDescent="0.2">
      <c r="A33" s="3" t="s">
        <v>28</v>
      </c>
      <c r="B33" s="5">
        <f>13500</f>
        <v>13500</v>
      </c>
    </row>
    <row r="34" spans="1:2" ht="16" thickBot="1" x14ac:dyDescent="0.25">
      <c r="A34" s="3" t="s">
        <v>29</v>
      </c>
      <c r="B34" s="9">
        <f>4000</f>
        <v>4000</v>
      </c>
    </row>
    <row r="35" spans="1:2" x14ac:dyDescent="0.2">
      <c r="A35" s="3" t="s">
        <v>30</v>
      </c>
      <c r="B35" s="6">
        <f>((((((((B26)+(B27))+(B28))+(B29))+(B30))+(B31))+(B32))+(B33))+(B34)</f>
        <v>112325</v>
      </c>
    </row>
    <row r="36" spans="1:2" x14ac:dyDescent="0.2">
      <c r="A36" s="3" t="s">
        <v>31</v>
      </c>
      <c r="B36" s="4"/>
    </row>
    <row r="37" spans="1:2" x14ac:dyDescent="0.2">
      <c r="A37" s="3" t="s">
        <v>32</v>
      </c>
      <c r="B37" s="5">
        <f>100</f>
        <v>100</v>
      </c>
    </row>
    <row r="38" spans="1:2" x14ac:dyDescent="0.2">
      <c r="A38" s="3" t="s">
        <v>33</v>
      </c>
      <c r="B38" s="5">
        <f>100</f>
        <v>100</v>
      </c>
    </row>
    <row r="39" spans="1:2" ht="16" thickBot="1" x14ac:dyDescent="0.25">
      <c r="A39" s="3" t="s">
        <v>34</v>
      </c>
      <c r="B39" s="9">
        <f>100</f>
        <v>100</v>
      </c>
    </row>
    <row r="40" spans="1:2" x14ac:dyDescent="0.2">
      <c r="A40" s="3" t="s">
        <v>35</v>
      </c>
      <c r="B40" s="6">
        <f>(((B36)+(B37))+(B38))+(B39)</f>
        <v>300</v>
      </c>
    </row>
    <row r="41" spans="1:2" x14ac:dyDescent="0.2">
      <c r="A41" s="3" t="s">
        <v>36</v>
      </c>
      <c r="B41" s="4"/>
    </row>
    <row r="42" spans="1:2" x14ac:dyDescent="0.2">
      <c r="A42" s="3" t="s">
        <v>37</v>
      </c>
      <c r="B42" s="5">
        <f>96000</f>
        <v>96000</v>
      </c>
    </row>
    <row r="43" spans="1:2" x14ac:dyDescent="0.2">
      <c r="A43" s="3" t="s">
        <v>38</v>
      </c>
      <c r="B43" s="5">
        <f>1200</f>
        <v>1200</v>
      </c>
    </row>
    <row r="44" spans="1:2" x14ac:dyDescent="0.2">
      <c r="A44" s="3" t="s">
        <v>39</v>
      </c>
      <c r="B44" s="5">
        <f>100</f>
        <v>100</v>
      </c>
    </row>
    <row r="45" spans="1:2" ht="16" thickBot="1" x14ac:dyDescent="0.25">
      <c r="A45" s="3" t="s">
        <v>40</v>
      </c>
      <c r="B45" s="9">
        <f>100</f>
        <v>100</v>
      </c>
    </row>
    <row r="46" spans="1:2" x14ac:dyDescent="0.2">
      <c r="A46" s="3" t="s">
        <v>41</v>
      </c>
      <c r="B46" s="6">
        <f>((((B41)+(B42))+(B43))+(B44))+(B45)</f>
        <v>97400</v>
      </c>
    </row>
    <row r="47" spans="1:2" x14ac:dyDescent="0.2">
      <c r="A47" s="3" t="s">
        <v>42</v>
      </c>
      <c r="B47" s="4"/>
    </row>
    <row r="48" spans="1:2" x14ac:dyDescent="0.2">
      <c r="A48" s="3" t="s">
        <v>43</v>
      </c>
      <c r="B48" s="5">
        <f>4000</f>
        <v>4000</v>
      </c>
    </row>
    <row r="49" spans="1:2" x14ac:dyDescent="0.2">
      <c r="A49" s="3" t="s">
        <v>44</v>
      </c>
      <c r="B49" s="5">
        <f>2900</f>
        <v>2900</v>
      </c>
    </row>
    <row r="50" spans="1:2" x14ac:dyDescent="0.2">
      <c r="A50" s="3" t="s">
        <v>45</v>
      </c>
      <c r="B50" s="5">
        <f>21500</f>
        <v>21500</v>
      </c>
    </row>
    <row r="51" spans="1:2" x14ac:dyDescent="0.2">
      <c r="A51" s="3" t="s">
        <v>46</v>
      </c>
      <c r="B51" s="5">
        <f>1000</f>
        <v>1000</v>
      </c>
    </row>
    <row r="52" spans="1:2" x14ac:dyDescent="0.2">
      <c r="A52" s="3" t="s">
        <v>47</v>
      </c>
      <c r="B52" s="5">
        <f>1000</f>
        <v>1000</v>
      </c>
    </row>
    <row r="53" spans="1:2" x14ac:dyDescent="0.2">
      <c r="A53" s="3" t="s">
        <v>48</v>
      </c>
      <c r="B53" s="5">
        <f>500</f>
        <v>500</v>
      </c>
    </row>
    <row r="54" spans="1:2" ht="16" thickBot="1" x14ac:dyDescent="0.25">
      <c r="A54" s="3" t="s">
        <v>49</v>
      </c>
      <c r="B54" s="9">
        <f>500</f>
        <v>500</v>
      </c>
    </row>
    <row r="55" spans="1:2" x14ac:dyDescent="0.2">
      <c r="A55" s="3" t="s">
        <v>50</v>
      </c>
      <c r="B55" s="6">
        <f>(((((((B47)+(B48))+(B49))+(B50))+(B51))+(B52))+(B53))+(B54)</f>
        <v>31400</v>
      </c>
    </row>
    <row r="56" spans="1:2" x14ac:dyDescent="0.2">
      <c r="A56" s="3" t="s">
        <v>51</v>
      </c>
      <c r="B56" s="4"/>
    </row>
    <row r="57" spans="1:2" x14ac:dyDescent="0.2">
      <c r="A57" s="3" t="s">
        <v>52</v>
      </c>
      <c r="B57" s="5">
        <f>100</f>
        <v>100</v>
      </c>
    </row>
    <row r="58" spans="1:2" x14ac:dyDescent="0.2">
      <c r="A58" s="3" t="s">
        <v>53</v>
      </c>
      <c r="B58" s="5">
        <f>7500</f>
        <v>7500</v>
      </c>
    </row>
    <row r="59" spans="1:2" x14ac:dyDescent="0.2">
      <c r="A59" s="3" t="s">
        <v>54</v>
      </c>
      <c r="B59" s="5">
        <f>46318</f>
        <v>46318</v>
      </c>
    </row>
    <row r="60" spans="1:2" x14ac:dyDescent="0.2">
      <c r="A60" s="3" t="s">
        <v>55</v>
      </c>
      <c r="B60" s="5">
        <f>29650</f>
        <v>29650</v>
      </c>
    </row>
    <row r="61" spans="1:2" ht="16" thickBot="1" x14ac:dyDescent="0.25">
      <c r="A61" s="3" t="s">
        <v>56</v>
      </c>
      <c r="B61" s="9">
        <f>10000</f>
        <v>10000</v>
      </c>
    </row>
    <row r="62" spans="1:2" x14ac:dyDescent="0.2">
      <c r="A62" s="3" t="s">
        <v>57</v>
      </c>
      <c r="B62" s="6">
        <f>(((((B56)+(B57))+(B58))+(B59))+(B60))+(B61)</f>
        <v>93568</v>
      </c>
    </row>
    <row r="63" spans="1:2" x14ac:dyDescent="0.2">
      <c r="A63" s="3" t="s">
        <v>58</v>
      </c>
      <c r="B63" s="4"/>
    </row>
    <row r="64" spans="1:2" x14ac:dyDescent="0.2">
      <c r="A64" s="3" t="s">
        <v>59</v>
      </c>
      <c r="B64" s="5">
        <f>11500</f>
        <v>11500</v>
      </c>
    </row>
    <row r="65" spans="1:2" x14ac:dyDescent="0.2">
      <c r="A65" s="3" t="s">
        <v>60</v>
      </c>
      <c r="B65" s="5">
        <f>5000</f>
        <v>5000</v>
      </c>
    </row>
    <row r="66" spans="1:2" x14ac:dyDescent="0.2">
      <c r="A66" s="3" t="s">
        <v>61</v>
      </c>
      <c r="B66" s="5">
        <f>33000</f>
        <v>33000</v>
      </c>
    </row>
    <row r="67" spans="1:2" x14ac:dyDescent="0.2">
      <c r="A67" s="3" t="s">
        <v>62</v>
      </c>
      <c r="B67" s="5">
        <f>4360</f>
        <v>4360</v>
      </c>
    </row>
    <row r="68" spans="1:2" x14ac:dyDescent="0.2">
      <c r="A68" s="3" t="s">
        <v>63</v>
      </c>
      <c r="B68" s="5">
        <f>6300</f>
        <v>6300</v>
      </c>
    </row>
    <row r="69" spans="1:2" ht="16" thickBot="1" x14ac:dyDescent="0.25">
      <c r="A69" s="3" t="s">
        <v>64</v>
      </c>
      <c r="B69" s="9">
        <f>420</f>
        <v>420</v>
      </c>
    </row>
    <row r="70" spans="1:2" x14ac:dyDescent="0.2">
      <c r="A70" s="3" t="s">
        <v>65</v>
      </c>
      <c r="B70" s="6">
        <f>((((((B63)+(B64))+(B65))+(B66))+(B67))+(B68))+(B69)</f>
        <v>60580</v>
      </c>
    </row>
    <row r="71" spans="1:2" x14ac:dyDescent="0.2">
      <c r="A71" s="3" t="s">
        <v>66</v>
      </c>
      <c r="B71" s="4"/>
    </row>
    <row r="72" spans="1:2" x14ac:dyDescent="0.2">
      <c r="A72" s="3" t="s">
        <v>67</v>
      </c>
      <c r="B72" s="5">
        <f>59840</f>
        <v>59840</v>
      </c>
    </row>
    <row r="73" spans="1:2" x14ac:dyDescent="0.2">
      <c r="A73" s="3" t="s">
        <v>68</v>
      </c>
      <c r="B73" s="5">
        <f>3250</f>
        <v>3250</v>
      </c>
    </row>
    <row r="74" spans="1:2" x14ac:dyDescent="0.2">
      <c r="A74" s="3" t="s">
        <v>69</v>
      </c>
      <c r="B74" s="5">
        <f>60000</f>
        <v>60000</v>
      </c>
    </row>
    <row r="75" spans="1:2" ht="16" thickBot="1" x14ac:dyDescent="0.25">
      <c r="A75" s="3" t="s">
        <v>70</v>
      </c>
      <c r="B75" s="9">
        <f>2490</f>
        <v>2490</v>
      </c>
    </row>
    <row r="76" spans="1:2" x14ac:dyDescent="0.2">
      <c r="A76" s="3" t="s">
        <v>71</v>
      </c>
      <c r="B76" s="6">
        <f>((((B71)+(B72))+(B73))+(B74))+(B75)</f>
        <v>125580</v>
      </c>
    </row>
    <row r="77" spans="1:2" x14ac:dyDescent="0.2">
      <c r="A77" s="3" t="s">
        <v>72</v>
      </c>
      <c r="B77" s="4"/>
    </row>
    <row r="78" spans="1:2" x14ac:dyDescent="0.2">
      <c r="A78" s="3" t="s">
        <v>73</v>
      </c>
      <c r="B78" s="5">
        <f>100</f>
        <v>100</v>
      </c>
    </row>
    <row r="79" spans="1:2" x14ac:dyDescent="0.2">
      <c r="A79" s="3" t="s">
        <v>74</v>
      </c>
      <c r="B79" s="5">
        <f>1000</f>
        <v>1000</v>
      </c>
    </row>
    <row r="80" spans="1:2" ht="16" thickBot="1" x14ac:dyDescent="0.25">
      <c r="A80" s="3" t="s">
        <v>75</v>
      </c>
      <c r="B80" s="9">
        <f>500</f>
        <v>500</v>
      </c>
    </row>
    <row r="81" spans="1:2" x14ac:dyDescent="0.2">
      <c r="A81" s="3" t="s">
        <v>76</v>
      </c>
      <c r="B81" s="6">
        <f>(((B77)+(B78))+(B79))+(B80)</f>
        <v>1600</v>
      </c>
    </row>
    <row r="82" spans="1:2" x14ac:dyDescent="0.2">
      <c r="A82" s="3" t="s">
        <v>77</v>
      </c>
      <c r="B82" s="5">
        <f>100</f>
        <v>100</v>
      </c>
    </row>
    <row r="83" spans="1:2" x14ac:dyDescent="0.2">
      <c r="A83" s="3" t="s">
        <v>78</v>
      </c>
      <c r="B83" s="4"/>
    </row>
    <row r="84" spans="1:2" ht="16" thickBot="1" x14ac:dyDescent="0.25">
      <c r="A84" s="3" t="s">
        <v>79</v>
      </c>
      <c r="B84" s="9">
        <f>100</f>
        <v>100</v>
      </c>
    </row>
    <row r="85" spans="1:2" x14ac:dyDescent="0.2">
      <c r="A85" s="3" t="s">
        <v>80</v>
      </c>
      <c r="B85" s="6">
        <f>(B83)+(B84)</f>
        <v>100</v>
      </c>
    </row>
    <row r="86" spans="1:2" x14ac:dyDescent="0.2">
      <c r="A86" s="3" t="s">
        <v>81</v>
      </c>
      <c r="B86" s="4"/>
    </row>
    <row r="87" spans="1:2" x14ac:dyDescent="0.2">
      <c r="A87" s="3" t="s">
        <v>82</v>
      </c>
      <c r="B87" s="5">
        <f>100</f>
        <v>100</v>
      </c>
    </row>
    <row r="88" spans="1:2" x14ac:dyDescent="0.2">
      <c r="A88" s="3" t="s">
        <v>83</v>
      </c>
      <c r="B88" s="5">
        <f>12500</f>
        <v>12500</v>
      </c>
    </row>
    <row r="89" spans="1:2" x14ac:dyDescent="0.2">
      <c r="A89" s="3" t="s">
        <v>84</v>
      </c>
      <c r="B89" s="5">
        <f>5000</f>
        <v>5000</v>
      </c>
    </row>
    <row r="90" spans="1:2" x14ac:dyDescent="0.2">
      <c r="A90" s="3" t="s">
        <v>85</v>
      </c>
      <c r="B90" s="5">
        <f>100</f>
        <v>100</v>
      </c>
    </row>
    <row r="91" spans="1:2" ht="16" thickBot="1" x14ac:dyDescent="0.25">
      <c r="A91" s="3" t="s">
        <v>86</v>
      </c>
      <c r="B91" s="9">
        <f>35000</f>
        <v>35000</v>
      </c>
    </row>
    <row r="92" spans="1:2" ht="16" thickBot="1" x14ac:dyDescent="0.25">
      <c r="A92" s="3" t="s">
        <v>87</v>
      </c>
      <c r="B92" s="10">
        <f>(((((B86)+(B87))+(B88))+(B89))+(B90))+(B91)</f>
        <v>52700</v>
      </c>
    </row>
    <row r="93" spans="1:2" ht="16" thickBot="1" x14ac:dyDescent="0.25">
      <c r="A93" s="3" t="s">
        <v>88</v>
      </c>
      <c r="B93" s="10">
        <f>((((((((((B35)+(B40))+(B46))+(B55))+(B62))+(B70))+(B76))+(B81))+(B82))+(B85))+(B92)</f>
        <v>575653</v>
      </c>
    </row>
    <row r="94" spans="1:2" ht="16" thickBot="1" x14ac:dyDescent="0.25">
      <c r="A94" s="3" t="s">
        <v>89</v>
      </c>
      <c r="B94" s="10">
        <f>(B24)-(B93)</f>
        <v>18900</v>
      </c>
    </row>
    <row r="95" spans="1:2" ht="16" thickBot="1" x14ac:dyDescent="0.25">
      <c r="A95" s="7" t="s">
        <v>90</v>
      </c>
      <c r="B95" s="11">
        <f>(B94)+(0)</f>
        <v>18900</v>
      </c>
    </row>
    <row r="96" spans="1:2" x14ac:dyDescent="0.2">
      <c r="A96" s="1"/>
      <c r="B96" s="2"/>
    </row>
    <row r="99" spans="1:2" x14ac:dyDescent="0.2">
      <c r="A99" s="13"/>
      <c r="B99" s="14"/>
    </row>
  </sheetData>
  <mergeCells count="4">
    <mergeCell ref="A99:B99"/>
    <mergeCell ref="A1:B1"/>
    <mergeCell ref="A2:B2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2021-01-18T19:16:21Z</dcterms:created>
  <dcterms:modified xsi:type="dcterms:W3CDTF">2021-01-18T21:38:27Z</dcterms:modified>
</cp:coreProperties>
</file>